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codeName="ThisWorkbook" defaultThemeVersion="166925"/>
  <mc:AlternateContent xmlns:mc="http://schemas.openxmlformats.org/markup-compatibility/2006">
    <mc:Choice Requires="x15">
      <x15ac:absPath xmlns:x15ac="http://schemas.microsoft.com/office/spreadsheetml/2010/11/ac" url="W:\Projects\94_Vermont Rates\1  DDS Rate Setting 2023\Survey\"/>
    </mc:Choice>
  </mc:AlternateContent>
  <xr:revisionPtr revIDLastSave="0" documentId="8_{E8C85CBA-54C5-4B0C-BE7F-6EECF794A8BA}" xr6:coauthVersionLast="47" xr6:coauthVersionMax="47" xr10:uidLastSave="{00000000-0000-0000-0000-000000000000}"/>
  <bookViews>
    <workbookView xWindow="28680" yWindow="-120" windowWidth="29040" windowHeight="15840" tabRatio="767" xr2:uid="{00000000-000D-0000-FFFF-FFFF00000000}"/>
  </bookViews>
  <sheets>
    <sheet name="Cover" sheetId="17" r:id="rId1"/>
    <sheet name="Contact Info &amp; Revenues" sheetId="28" r:id="rId2"/>
    <sheet name="Admin Staff" sheetId="36" r:id="rId3"/>
    <sheet name="Admin Other" sheetId="22" r:id="rId4"/>
    <sheet name="Prog Supp Staff" sheetId="32" r:id="rId5"/>
    <sheet name="Prog Supp Other" sheetId="33" r:id="rId6"/>
    <sheet name="OtherClinicSupp" sheetId="41" r:id="rId7"/>
    <sheet name="Direct Care Staff" sheetId="23" r:id="rId8"/>
    <sheet name="Direct Care Time" sheetId="24" r:id="rId9"/>
    <sheet name="Direct Care Benefits" sheetId="25" r:id="rId10"/>
    <sheet name="SvcCoor-T1016 " sheetId="1" r:id="rId11"/>
    <sheet name="CommSuppGrp-T2021" sheetId="3" r:id="rId12"/>
    <sheet name="CommSuppInd-T2021" sheetId="2" r:id="rId13"/>
    <sheet name="EmpAssess&amp;JobDev-H2023-H2024" sheetId="5" r:id="rId14"/>
    <sheet name="JobTrain&amp;Ongoing-T2019-H2025" sheetId="6" r:id="rId15"/>
    <sheet name="Respite-S5150-S5151" sheetId="7" r:id="rId16"/>
    <sheet name="SuperLiv-S5135" sheetId="10" r:id="rId17"/>
    <sheet name="StaffLiv-T2016" sheetId="11" r:id="rId18"/>
    <sheet name="StaffLiv-Detail" sheetId="35" r:id="rId19"/>
    <sheet name="GrpLiv-T2033" sheetId="12" r:id="rId20"/>
    <sheet name="GrpLivDetail" sheetId="19" r:id="rId21"/>
    <sheet name="SharedLiv-S5140-S5145" sheetId="13" r:id="rId22"/>
    <sheet name="SharedLivDetail" sheetId="20" r:id="rId23"/>
    <sheet name="SharedLivng,Hrly-T2017" sheetId="43" r:id="rId24"/>
    <sheet name="InHomeFamSupp-T2017" sheetId="40" r:id="rId25"/>
    <sheet name="ClinicalSvcs" sheetId="8" r:id="rId26"/>
    <sheet name="MedSvc-99211-99215" sheetId="30" r:id="rId27"/>
    <sheet name="BehavSupp-H2019" sheetId="26" r:id="rId28"/>
    <sheet name="Communication Support T2025" sheetId="15" r:id="rId29"/>
    <sheet name="CrisisAssess-H2011" sheetId="38" r:id="rId30"/>
    <sheet name="CrisisBeds-H0046" sheetId="37" r:id="rId31"/>
  </sheets>
  <definedNames>
    <definedName name="_xlnm._FilterDatabase" localSheetId="7" hidden="1">'Direct Care Staff'!$Q$11:$Q$72</definedName>
    <definedName name="_xlcn.LinkedTable_dim_SIS_Clients1" hidden="1">#REF!</definedName>
    <definedName name="_xlcn.LinkedTable_dim_Srvc_Map1" hidden="1">#REF!</definedName>
    <definedName name="_xlnm.Print_Area" localSheetId="3">'Admin Other'!$A$1:$D$37</definedName>
    <definedName name="_xlnm.Print_Area" localSheetId="2">'Admin Staff'!$A$1:$O$58</definedName>
    <definedName name="_xlnm.Print_Area" localSheetId="27">'BehavSupp-H2019'!$A$1:$D$34</definedName>
    <definedName name="_xlnm.Print_Area" localSheetId="25">ClinicalSvcs!$A$1:$E$57</definedName>
    <definedName name="_xlnm.Print_Area" localSheetId="11">'CommSuppGrp-T2021'!$A$1:$H$51</definedName>
    <definedName name="_xlnm.Print_Area" localSheetId="12">'CommSuppInd-T2021'!$A$1:$D$28</definedName>
    <definedName name="_xlnm.Print_Area" localSheetId="28">'Communication Support T2025'!$A$1:$D$34</definedName>
    <definedName name="_xlnm.Print_Area" localSheetId="1">'Contact Info &amp; Revenues'!$A$1:$D$21</definedName>
    <definedName name="_xlnm.Print_Area" localSheetId="29">'CrisisAssess-H2011'!$A$1:$D$31</definedName>
    <definedName name="_xlnm.Print_Area" localSheetId="30">'CrisisBeds-H0046'!$A$1:$E$34</definedName>
    <definedName name="_xlnm.Print_Area" localSheetId="9">'Direct Care Benefits'!$A$1:$E$33</definedName>
    <definedName name="_xlnm.Print_Area" localSheetId="7">'Direct Care Staff'!$A$1:$S$72</definedName>
    <definedName name="_xlnm.Print_Area" localSheetId="8">'Direct Care Time'!$A$1:$Z$68</definedName>
    <definedName name="_xlnm.Print_Area" localSheetId="13">'EmpAssess&amp;JobDev-H2023-H2024'!$A$1:$D$32</definedName>
    <definedName name="_xlnm.Print_Area" localSheetId="20">GrpLivDetail!$A$1:$Z$36</definedName>
    <definedName name="_xlnm.Print_Area" localSheetId="19">'GrpLiv-T2033'!$A$1:$D$25</definedName>
    <definedName name="_xlnm.Print_Area" localSheetId="24">'InHomeFamSupp-T2017'!$A$1:$D$27</definedName>
    <definedName name="_xlnm.Print_Area" localSheetId="14">'JobTrain&amp;Ongoing-T2019-H2025'!$A$1:$D$31</definedName>
    <definedName name="_xlnm.Print_Area" localSheetId="26">'MedSvc-99211-99215'!$A$1:$D$27</definedName>
    <definedName name="_xlnm.Print_Area" localSheetId="6">OtherClinicSupp!$A$1:$F$55</definedName>
    <definedName name="_xlnm.Print_Area" localSheetId="5">'Prog Supp Other'!$A$1:$D$24</definedName>
    <definedName name="_xlnm.Print_Area" localSheetId="4">'Prog Supp Staff'!$A$1:$O$60</definedName>
    <definedName name="_xlnm.Print_Area" localSheetId="15">'Respite-S5150-S5151'!$A$1:$E$32</definedName>
    <definedName name="_xlnm.Print_Area" localSheetId="22">SharedLivDetail!$A$1:$M$58</definedName>
    <definedName name="_xlnm.Print_Area" localSheetId="23">'SharedLivng,Hrly-T2017'!$A$1:$D$27</definedName>
    <definedName name="_xlnm.Print_Area" localSheetId="21">'SharedLiv-S5140-S5145'!$A$1:$E$24</definedName>
    <definedName name="_xlnm.Print_Area" localSheetId="18">'StaffLiv-Detail'!$A$1:$Z$32</definedName>
    <definedName name="_xlnm.Print_Area" localSheetId="17">'StaffLiv-T2016'!$A$1:$D$25</definedName>
    <definedName name="_xlnm.Print_Area" localSheetId="16">'SuperLiv-S5135'!$A$1:$D$29</definedName>
    <definedName name="_xlnm.Print_Area" localSheetId="10">'SvcCoor-T1016 '!$A$1:$CA$36</definedName>
    <definedName name="_xlnm.Print_Titles" localSheetId="2">'Admin Staff'!$1:$10</definedName>
    <definedName name="_xlnm.Print_Titles" localSheetId="25">ClinicalSvcs!$1:$6</definedName>
    <definedName name="_xlnm.Print_Titles" localSheetId="11">'CommSuppGrp-T2021'!$A:$B,'CommSuppGrp-T2021'!$1:$6</definedName>
    <definedName name="_xlnm.Print_Titles" localSheetId="29">'CrisisAssess-H2011'!$A:$B,'CrisisAssess-H2011'!$1:$5</definedName>
    <definedName name="_xlnm.Print_Titles" localSheetId="30">'CrisisBeds-H0046'!$A:$B,'CrisisBeds-H0046'!$1:$7</definedName>
    <definedName name="_xlnm.Print_Titles" localSheetId="9">'Direct Care Benefits'!$1:$6</definedName>
    <definedName name="_xlnm.Print_Titles" localSheetId="7">'Direct Care Staff'!$A:$B,'Direct Care Staff'!$1:$9</definedName>
    <definedName name="_xlnm.Print_Titles" localSheetId="8">'Direct Care Time'!$A:$B,'Direct Care Time'!$1:$5</definedName>
    <definedName name="_xlnm.Print_Titles" localSheetId="20">GrpLivDetail!$A:$A</definedName>
    <definedName name="_xlnm.Print_Titles" localSheetId="26">'MedSvc-99211-99215'!$1:$5</definedName>
    <definedName name="_xlnm.Print_Titles" localSheetId="6">OtherClinicSupp!$1:$7</definedName>
    <definedName name="_xlnm.Print_Titles" localSheetId="5">'Prog Supp Other'!$A:$D</definedName>
    <definedName name="_xlnm.Print_Titles" localSheetId="4">'Prog Supp Staff'!$1:$10</definedName>
    <definedName name="_xlnm.Print_Titles" localSheetId="22">SharedLivDetail!$1:$6</definedName>
    <definedName name="_xlnm.Print_Titles" localSheetId="18">'StaffLiv-Detail'!$A:$A</definedName>
    <definedName name="_xlnm.Print_Titles" localSheetId="10">'SvcCoor-T1016 '!$A:$B</definedName>
    <definedName name="solver_eng" localSheetId="1" hidden="1">2</definedName>
    <definedName name="solver_neg" localSheetId="1" hidden="1">1</definedName>
    <definedName name="solver_num" localSheetId="1" hidden="1">0</definedName>
    <definedName name="solver_opt" localSheetId="1" hidden="1">'Contact Info &amp; Revenues'!#REF!</definedName>
    <definedName name="solver_typ" localSheetId="1" hidden="1">1</definedName>
    <definedName name="solver_val" localSheetId="1" hidden="1">0</definedName>
    <definedName name="solver_ver" localSheetId="1" hidden="1">3</definedName>
    <definedName name="treeList" hidden="1">"11000000000000000000000000000000000000000000000000000000000000000000000000000000000000000000000000000000000000000000000000000000000000000000000000000000000000000000000000000000000000000000000000000000"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58" i="32" l="1"/>
  <c r="P59" i="32"/>
  <c r="P60" i="32"/>
  <c r="P57" i="32"/>
  <c r="P56" i="32"/>
  <c r="P55" i="32"/>
  <c r="P54" i="32"/>
  <c r="P53" i="32"/>
  <c r="P52" i="32"/>
  <c r="P51" i="32"/>
  <c r="P50" i="32"/>
  <c r="P49" i="32"/>
  <c r="P48" i="32"/>
  <c r="P47" i="32"/>
  <c r="P46" i="32"/>
  <c r="P45" i="32"/>
  <c r="P44" i="32"/>
  <c r="P43" i="32"/>
  <c r="P42" i="32"/>
  <c r="P41" i="32"/>
  <c r="P40" i="32"/>
  <c r="P39" i="32"/>
  <c r="P38" i="32"/>
  <c r="P37" i="32"/>
  <c r="P36" i="32"/>
  <c r="P35" i="32"/>
  <c r="P34" i="32"/>
  <c r="P33" i="32"/>
  <c r="P32" i="32"/>
  <c r="P31" i="32"/>
  <c r="P30" i="32"/>
  <c r="P29" i="32"/>
  <c r="P28" i="32"/>
  <c r="P27" i="32"/>
  <c r="P26" i="32"/>
  <c r="P25" i="32"/>
  <c r="P24" i="32"/>
  <c r="P23" i="32"/>
  <c r="P22" i="32"/>
  <c r="P21" i="32"/>
  <c r="P20" i="32"/>
  <c r="P19" i="32"/>
  <c r="P18" i="32"/>
  <c r="P17" i="32"/>
  <c r="P16" i="32"/>
  <c r="P15" i="32"/>
  <c r="P14" i="32"/>
  <c r="P13" i="32"/>
  <c r="P12" i="32"/>
  <c r="AA67" i="24"/>
  <c r="AA66" i="24"/>
  <c r="AA65" i="24"/>
  <c r="AA64" i="24"/>
  <c r="AA63" i="24"/>
  <c r="AA62" i="24"/>
  <c r="AA61" i="24"/>
  <c r="AA60" i="24"/>
  <c r="AA59" i="24"/>
  <c r="AA58" i="24"/>
  <c r="AA57" i="24"/>
  <c r="AA56" i="24"/>
  <c r="AA55" i="24"/>
  <c r="AA54" i="24"/>
  <c r="AA53" i="24"/>
  <c r="AA52" i="24"/>
  <c r="AA51" i="24"/>
  <c r="AA50" i="24"/>
  <c r="AA49" i="24"/>
  <c r="AA48" i="24"/>
  <c r="AA47" i="24"/>
  <c r="AA46" i="24"/>
  <c r="AA45" i="24"/>
  <c r="AA44" i="24"/>
  <c r="AA43" i="24"/>
  <c r="AA42" i="24"/>
  <c r="AA41" i="24"/>
  <c r="AA40" i="24"/>
  <c r="AA39" i="24"/>
  <c r="AA38" i="24"/>
  <c r="AA37" i="24"/>
  <c r="AA36" i="24"/>
  <c r="AA35" i="24"/>
  <c r="AA34" i="24"/>
  <c r="AA33" i="24"/>
  <c r="AA32" i="24"/>
  <c r="AA31" i="24"/>
  <c r="AA30" i="24"/>
  <c r="AA29" i="24"/>
  <c r="AA28" i="24"/>
  <c r="AA27" i="24"/>
  <c r="AA26" i="24"/>
  <c r="AA25" i="24"/>
  <c r="AA24" i="24"/>
  <c r="AA23" i="24"/>
  <c r="AA22" i="24"/>
  <c r="AA21" i="24"/>
  <c r="AA20" i="24"/>
  <c r="AA19" i="24"/>
  <c r="AA18" i="24"/>
  <c r="AA17" i="24"/>
  <c r="AA16" i="24"/>
  <c r="AA15" i="24"/>
  <c r="AA14" i="24"/>
  <c r="AA13" i="24"/>
  <c r="AA12" i="24"/>
  <c r="AA11" i="24"/>
  <c r="AA10" i="24"/>
  <c r="AA9" i="24"/>
  <c r="I72" i="23"/>
  <c r="I71" i="23"/>
  <c r="I70" i="23"/>
  <c r="I69" i="23"/>
  <c r="I68" i="23"/>
  <c r="I67" i="23"/>
  <c r="I66" i="23"/>
  <c r="I65" i="23"/>
  <c r="I64" i="23"/>
  <c r="I63" i="23"/>
  <c r="I62" i="23"/>
  <c r="I61" i="23"/>
  <c r="I60" i="23"/>
  <c r="I59" i="23"/>
  <c r="I58" i="23"/>
  <c r="I57" i="23"/>
  <c r="I56" i="23"/>
  <c r="A20" i="5"/>
  <c r="A13" i="5"/>
  <c r="A31" i="25"/>
  <c r="A11" i="5"/>
  <c r="A14" i="5"/>
  <c r="A15" i="5" s="1"/>
  <c r="A16" i="5" s="1"/>
  <c r="F24" i="43"/>
  <c r="F23" i="43"/>
  <c r="F22" i="43"/>
  <c r="D15" i="43"/>
  <c r="D25" i="43" s="1"/>
  <c r="C15" i="43"/>
  <c r="C25" i="43" s="1"/>
  <c r="A9" i="43"/>
  <c r="A10" i="43" s="1"/>
  <c r="A11" i="43" s="1"/>
  <c r="A12" i="43" s="1"/>
  <c r="A14" i="43" s="1"/>
  <c r="A1" i="43"/>
  <c r="A15" i="43" l="1"/>
  <c r="A16" i="43" s="1"/>
  <c r="A17" i="43" s="1"/>
  <c r="A18" i="43" s="1"/>
  <c r="A19" i="43" s="1"/>
  <c r="A20" i="43" s="1"/>
  <c r="A21" i="43" s="1"/>
  <c r="A22" i="43" s="1"/>
  <c r="A23" i="43" s="1"/>
  <c r="A24" i="43" s="1"/>
  <c r="A25" i="43" s="1"/>
  <c r="A26" i="43" s="1"/>
  <c r="A27" i="43" s="1"/>
  <c r="B25" i="43" l="1"/>
  <c r="P18" i="36" l="1"/>
  <c r="A18" i="28" l="1"/>
  <c r="A26" i="37" l="1"/>
  <c r="A18" i="37"/>
  <c r="A9" i="30"/>
  <c r="A15" i="6" l="1"/>
  <c r="A14" i="6"/>
  <c r="A17" i="5"/>
  <c r="A18" i="1"/>
  <c r="A17" i="1"/>
  <c r="E29" i="25"/>
  <c r="D29" i="25"/>
  <c r="C29" i="25"/>
  <c r="A29" i="25"/>
  <c r="E22" i="25"/>
  <c r="D22" i="25"/>
  <c r="C22" i="25"/>
  <c r="A10" i="25"/>
  <c r="A11" i="25" s="1"/>
  <c r="A12" i="25" s="1"/>
  <c r="A14" i="25" s="1"/>
  <c r="A15" i="25" s="1"/>
  <c r="A16" i="25" s="1"/>
  <c r="F8" i="41"/>
  <c r="BB34" i="1"/>
  <c r="BA34" i="1"/>
  <c r="AZ34" i="1"/>
  <c r="AY34" i="1"/>
  <c r="AX34" i="1"/>
  <c r="AW34" i="1"/>
  <c r="AV34" i="1"/>
  <c r="AU34" i="1"/>
  <c r="AT34" i="1"/>
  <c r="AS34" i="1"/>
  <c r="AR34" i="1"/>
  <c r="AQ34" i="1"/>
  <c r="AP34" i="1"/>
  <c r="AO34" i="1"/>
  <c r="AN34" i="1"/>
  <c r="AM34" i="1"/>
  <c r="AL34" i="1"/>
  <c r="AK34" i="1"/>
  <c r="AJ34" i="1"/>
  <c r="AI34" i="1"/>
  <c r="AH34" i="1"/>
  <c r="AG34" i="1"/>
  <c r="AF34" i="1"/>
  <c r="AE34" i="1"/>
  <c r="BZ34" i="1"/>
  <c r="BY34" i="1"/>
  <c r="BX34" i="1"/>
  <c r="BW34" i="1"/>
  <c r="BV34" i="1"/>
  <c r="BU34" i="1"/>
  <c r="BT34" i="1"/>
  <c r="BS34" i="1"/>
  <c r="BR34" i="1"/>
  <c r="BQ34" i="1"/>
  <c r="BP34" i="1"/>
  <c r="BO34" i="1"/>
  <c r="BN34" i="1"/>
  <c r="BM34" i="1"/>
  <c r="BL34" i="1"/>
  <c r="BK34" i="1"/>
  <c r="BJ34" i="1"/>
  <c r="BI34" i="1"/>
  <c r="BH34" i="1"/>
  <c r="BG34" i="1"/>
  <c r="BF34" i="1"/>
  <c r="BE34" i="1"/>
  <c r="BD34" i="1"/>
  <c r="BC34" i="1"/>
  <c r="AD34" i="1"/>
  <c r="AC34" i="1"/>
  <c r="AB34" i="1"/>
  <c r="AA34" i="1"/>
  <c r="Z34" i="1"/>
  <c r="Y34" i="1"/>
  <c r="X34" i="1"/>
  <c r="W34" i="1"/>
  <c r="V34" i="1"/>
  <c r="U34" i="1"/>
  <c r="T34" i="1"/>
  <c r="S34" i="1"/>
  <c r="R34" i="1"/>
  <c r="Q34" i="1"/>
  <c r="P34" i="1"/>
  <c r="O34" i="1"/>
  <c r="N34" i="1"/>
  <c r="L34" i="1" l="1"/>
  <c r="H34" i="1"/>
  <c r="G34" i="1"/>
  <c r="F34" i="1"/>
  <c r="E34" i="1"/>
  <c r="J34" i="1"/>
  <c r="I34" i="1"/>
  <c r="K34" i="1"/>
  <c r="M34" i="1"/>
  <c r="A10" i="41"/>
  <c r="A11" i="41" s="1"/>
  <c r="A12" i="41" s="1"/>
  <c r="A13" i="41" s="1"/>
  <c r="A14" i="41" s="1"/>
  <c r="A15" i="41" s="1"/>
  <c r="A16" i="41" s="1"/>
  <c r="A17" i="41" s="1"/>
  <c r="A18" i="41" s="1"/>
  <c r="A19" i="41" s="1"/>
  <c r="A20" i="41" s="1"/>
  <c r="A21" i="41" s="1"/>
  <c r="A22" i="41" s="1"/>
  <c r="A23" i="41" s="1"/>
  <c r="A24" i="41" s="1"/>
  <c r="A25" i="41" s="1"/>
  <c r="A26" i="41" s="1"/>
  <c r="A27" i="41" s="1"/>
  <c r="A28" i="41" s="1"/>
  <c r="A29" i="41" s="1"/>
  <c r="A30" i="41" s="1"/>
  <c r="A31" i="41" s="1"/>
  <c r="A32" i="41" s="1"/>
  <c r="A33" i="41" s="1"/>
  <c r="A34" i="41" s="1"/>
  <c r="A35" i="41" s="1"/>
  <c r="A36" i="41" s="1"/>
  <c r="A37" i="41" s="1"/>
  <c r="A38" i="41" s="1"/>
  <c r="A39" i="41" s="1"/>
  <c r="A40" i="41" s="1"/>
  <c r="A41" i="41" s="1"/>
  <c r="A42" i="41" s="1"/>
  <c r="A43" i="41" s="1"/>
  <c r="A44" i="41" s="1"/>
  <c r="A45" i="41" s="1"/>
  <c r="A46" i="41" s="1"/>
  <c r="A47" i="41" s="1"/>
  <c r="A48" i="41" s="1"/>
  <c r="A49" i="41" s="1"/>
  <c r="A50" i="41" s="1"/>
  <c r="A51" i="41" s="1"/>
  <c r="A52" i="41" s="1"/>
  <c r="A53" i="41" s="1"/>
  <c r="A54" i="41" s="1"/>
  <c r="A55" i="41" s="1"/>
  <c r="A1" i="41"/>
  <c r="A11" i="13"/>
  <c r="A9" i="13"/>
  <c r="A8" i="13"/>
  <c r="A23" i="8"/>
  <c r="A24" i="8" s="1"/>
  <c r="A25" i="8" s="1"/>
  <c r="A8" i="38" l="1"/>
  <c r="A9" i="38" s="1"/>
  <c r="A10" i="38" s="1"/>
  <c r="A9" i="10"/>
  <c r="A10" i="10" s="1"/>
  <c r="A11" i="10" s="1"/>
  <c r="A19" i="28" l="1"/>
  <c r="A20" i="28" s="1"/>
  <c r="A21" i="28" s="1"/>
  <c r="A9" i="40" l="1"/>
  <c r="A10" i="40" s="1"/>
  <c r="A11" i="40" s="1"/>
  <c r="A12" i="40" s="1"/>
  <c r="A14" i="40" s="1"/>
  <c r="F24" i="40"/>
  <c r="F23" i="40"/>
  <c r="F22" i="40"/>
  <c r="D15" i="40"/>
  <c r="D25" i="40" s="1"/>
  <c r="C15" i="40"/>
  <c r="C25" i="40" s="1"/>
  <c r="A1" i="40"/>
  <c r="A13" i="36"/>
  <c r="A14" i="36" s="1"/>
  <c r="A15" i="36" s="1"/>
  <c r="A16" i="36" s="1"/>
  <c r="A17" i="36" s="1"/>
  <c r="A18" i="36" s="1"/>
  <c r="A19" i="36" s="1"/>
  <c r="A20" i="36" s="1"/>
  <c r="A21" i="36" s="1"/>
  <c r="A22" i="36" s="1"/>
  <c r="A23" i="36" s="1"/>
  <c r="A24" i="36" s="1"/>
  <c r="A25" i="36" s="1"/>
  <c r="A26" i="36" s="1"/>
  <c r="A27" i="36" s="1"/>
  <c r="A28" i="36" s="1"/>
  <c r="A29" i="36" s="1"/>
  <c r="A30" i="36" s="1"/>
  <c r="A31" i="36" s="1"/>
  <c r="A32" i="36" s="1"/>
  <c r="A33" i="36" s="1"/>
  <c r="A34" i="36" s="1"/>
  <c r="A35" i="36" s="1"/>
  <c r="A36" i="36" s="1"/>
  <c r="A37" i="36" s="1"/>
  <c r="A38" i="36" s="1"/>
  <c r="A39" i="36" s="1"/>
  <c r="A40" i="36" s="1"/>
  <c r="A41" i="36" s="1"/>
  <c r="A42" i="36" s="1"/>
  <c r="A43" i="36" s="1"/>
  <c r="A44" i="36" s="1"/>
  <c r="A45" i="36" s="1"/>
  <c r="A46" i="36" s="1"/>
  <c r="A47" i="36" s="1"/>
  <c r="A48" i="36" s="1"/>
  <c r="A49" i="36" s="1"/>
  <c r="A50" i="36" s="1"/>
  <c r="A51" i="36" s="1"/>
  <c r="A52" i="36" s="1"/>
  <c r="A53" i="36" s="1"/>
  <c r="A54" i="36" s="1"/>
  <c r="A55" i="36" s="1"/>
  <c r="A56" i="36" s="1"/>
  <c r="A1" i="37"/>
  <c r="B68" i="24"/>
  <c r="B67" i="24"/>
  <c r="B66" i="24"/>
  <c r="B65" i="24"/>
  <c r="B64" i="24"/>
  <c r="B63" i="24"/>
  <c r="B62" i="24"/>
  <c r="B61" i="24"/>
  <c r="B60" i="24"/>
  <c r="B59" i="24"/>
  <c r="B58" i="24"/>
  <c r="B57" i="24"/>
  <c r="B56" i="24"/>
  <c r="B55" i="24"/>
  <c r="B54" i="24"/>
  <c r="B53" i="24"/>
  <c r="B52" i="24"/>
  <c r="B51" i="24"/>
  <c r="B50" i="24"/>
  <c r="B49" i="24"/>
  <c r="B48" i="24"/>
  <c r="B47" i="24"/>
  <c r="B46" i="24"/>
  <c r="B45" i="24"/>
  <c r="B44" i="24"/>
  <c r="B43" i="24"/>
  <c r="B42" i="24"/>
  <c r="B41" i="24"/>
  <c r="B40" i="24"/>
  <c r="B39" i="24"/>
  <c r="B38" i="24"/>
  <c r="B37" i="24"/>
  <c r="B36" i="24"/>
  <c r="B35" i="24"/>
  <c r="B34" i="24"/>
  <c r="B33" i="24"/>
  <c r="B32" i="24"/>
  <c r="B31" i="24"/>
  <c r="B30" i="24"/>
  <c r="B29" i="24"/>
  <c r="B28" i="24"/>
  <c r="B27" i="24"/>
  <c r="B26" i="24"/>
  <c r="B25" i="24"/>
  <c r="B24" i="24"/>
  <c r="B23" i="24"/>
  <c r="B22" i="24"/>
  <c r="B21" i="24"/>
  <c r="B20" i="24"/>
  <c r="B19" i="24"/>
  <c r="B18" i="24"/>
  <c r="B17" i="24"/>
  <c r="B16" i="24"/>
  <c r="B15" i="24"/>
  <c r="B14" i="24"/>
  <c r="B13" i="24"/>
  <c r="B12" i="24"/>
  <c r="B11" i="24"/>
  <c r="B10" i="24"/>
  <c r="B9" i="24"/>
  <c r="B8" i="24"/>
  <c r="A8" i="24"/>
  <c r="A9" i="24" s="1"/>
  <c r="A10" i="24" s="1"/>
  <c r="A11" i="24" s="1"/>
  <c r="A12" i="24" s="1"/>
  <c r="A13" i="24" s="1"/>
  <c r="A14" i="24" s="1"/>
  <c r="A15" i="24" s="1"/>
  <c r="A16" i="24" s="1"/>
  <c r="A17" i="24" s="1"/>
  <c r="A18" i="24" s="1"/>
  <c r="A19" i="24" s="1"/>
  <c r="A20" i="24" s="1"/>
  <c r="A21" i="24" s="1"/>
  <c r="A22" i="24" s="1"/>
  <c r="A23" i="24" s="1"/>
  <c r="A24" i="24" s="1"/>
  <c r="A25" i="24" s="1"/>
  <c r="A26" i="24" s="1"/>
  <c r="A27" i="24" s="1"/>
  <c r="A28" i="24" s="1"/>
  <c r="A29" i="24" s="1"/>
  <c r="A30" i="24" s="1"/>
  <c r="A31" i="24" s="1"/>
  <c r="A32" i="24" s="1"/>
  <c r="A33" i="24" s="1"/>
  <c r="A34" i="24" s="1"/>
  <c r="A35" i="24" s="1"/>
  <c r="A36" i="24" s="1"/>
  <c r="A37" i="24" s="1"/>
  <c r="A38" i="24" s="1"/>
  <c r="A39" i="24" s="1"/>
  <c r="A40" i="24" s="1"/>
  <c r="A41" i="24" s="1"/>
  <c r="A42" i="24" s="1"/>
  <c r="A43" i="24" s="1"/>
  <c r="A44" i="24" s="1"/>
  <c r="A45" i="24" s="1"/>
  <c r="A46" i="24" s="1"/>
  <c r="A47" i="24" s="1"/>
  <c r="A48" i="24" s="1"/>
  <c r="A49" i="24" s="1"/>
  <c r="A50" i="24" s="1"/>
  <c r="A51" i="24" s="1"/>
  <c r="A52" i="24" s="1"/>
  <c r="A53" i="24" s="1"/>
  <c r="A54" i="24" s="1"/>
  <c r="A55" i="24" s="1"/>
  <c r="A56" i="24" s="1"/>
  <c r="A57" i="24" s="1"/>
  <c r="A58" i="24" s="1"/>
  <c r="A59" i="24" s="1"/>
  <c r="A60" i="24" s="1"/>
  <c r="A61" i="24" s="1"/>
  <c r="A62" i="24" s="1"/>
  <c r="A63" i="24" s="1"/>
  <c r="A64" i="24" s="1"/>
  <c r="A65" i="24" s="1"/>
  <c r="A66" i="24" s="1"/>
  <c r="A67" i="24" s="1"/>
  <c r="A68" i="24" s="1"/>
  <c r="A63" i="23"/>
  <c r="A64" i="23" s="1"/>
  <c r="A65" i="23" s="1"/>
  <c r="A66" i="23" s="1"/>
  <c r="A67" i="23" s="1"/>
  <c r="A68" i="23" s="1"/>
  <c r="A69" i="23" s="1"/>
  <c r="A70" i="23" s="1"/>
  <c r="A71" i="23" s="1"/>
  <c r="A13" i="23"/>
  <c r="A14" i="23"/>
  <c r="A15" i="23"/>
  <c r="A16" i="23"/>
  <c r="A17" i="23"/>
  <c r="A18" i="23"/>
  <c r="A19" i="23" s="1"/>
  <c r="A20" i="23" s="1"/>
  <c r="A21" i="23" s="1"/>
  <c r="A22" i="23" s="1"/>
  <c r="A23" i="23" s="1"/>
  <c r="A24" i="23" s="1"/>
  <c r="A25" i="23" s="1"/>
  <c r="A26" i="23" s="1"/>
  <c r="A27" i="23" s="1"/>
  <c r="A28" i="23" s="1"/>
  <c r="A29" i="23" s="1"/>
  <c r="A30" i="23" s="1"/>
  <c r="A31" i="23" s="1"/>
  <c r="A32" i="23" s="1"/>
  <c r="A33" i="23" s="1"/>
  <c r="A34" i="23" s="1"/>
  <c r="A35" i="23" s="1"/>
  <c r="A36" i="23" s="1"/>
  <c r="A37" i="23" s="1"/>
  <c r="A38" i="23" s="1"/>
  <c r="A39" i="23" s="1"/>
  <c r="A40" i="23" s="1"/>
  <c r="A41" i="23" s="1"/>
  <c r="A42" i="23" s="1"/>
  <c r="A43" i="23" s="1"/>
  <c r="A44" i="23" s="1"/>
  <c r="A45" i="23" s="1"/>
  <c r="A46" i="23" s="1"/>
  <c r="A47" i="23" s="1"/>
  <c r="A48" i="23" s="1"/>
  <c r="A49" i="23" s="1"/>
  <c r="A50" i="23" s="1"/>
  <c r="A51" i="23" s="1"/>
  <c r="A52" i="23" s="1"/>
  <c r="A53" i="23" s="1"/>
  <c r="A54" i="23" s="1"/>
  <c r="A55" i="23" s="1"/>
  <c r="A56" i="23" s="1"/>
  <c r="A57" i="23" s="1"/>
  <c r="A58" i="23" s="1"/>
  <c r="A59" i="23" s="1"/>
  <c r="A60" i="23" s="1"/>
  <c r="A61" i="23" s="1"/>
  <c r="A62" i="23" s="1"/>
  <c r="A12" i="23"/>
  <c r="A1" i="36"/>
  <c r="AA8" i="24"/>
  <c r="J1" i="23"/>
  <c r="AA7" i="24"/>
  <c r="F11" i="38"/>
  <c r="F12" i="38"/>
  <c r="F10" i="38"/>
  <c r="A9" i="6"/>
  <c r="A10" i="6" s="1"/>
  <c r="A11" i="6" s="1"/>
  <c r="A11" i="7"/>
  <c r="A10" i="7"/>
  <c r="A11" i="38" l="1"/>
  <c r="A57" i="36"/>
  <c r="A58" i="36" s="1"/>
  <c r="A15" i="40"/>
  <c r="A16" i="40" s="1"/>
  <c r="A17" i="40" s="1"/>
  <c r="A18" i="40" s="1"/>
  <c r="A19" i="40" s="1"/>
  <c r="A20" i="40" s="1"/>
  <c r="A21" i="40" s="1"/>
  <c r="A22" i="40" s="1"/>
  <c r="A23" i="40" s="1"/>
  <c r="A24" i="40" s="1"/>
  <c r="A25" i="40" s="1"/>
  <c r="A26" i="40" s="1"/>
  <c r="A27" i="40" s="1"/>
  <c r="A72" i="23"/>
  <c r="C29" i="38"/>
  <c r="D29" i="38"/>
  <c r="F28" i="38"/>
  <c r="F27" i="38"/>
  <c r="F26" i="38"/>
  <c r="A12" i="38"/>
  <c r="A13" i="38" s="1"/>
  <c r="A14" i="38" s="1"/>
  <c r="A15" i="38" s="1"/>
  <c r="A17" i="38" s="1"/>
  <c r="A18" i="38" s="1"/>
  <c r="A19" i="38" s="1"/>
  <c r="A20" i="38" s="1"/>
  <c r="A21" i="38" s="1"/>
  <c r="A22" i="38" s="1"/>
  <c r="A23" i="38" s="1"/>
  <c r="A24" i="38" s="1"/>
  <c r="A25" i="38" s="1"/>
  <c r="A26" i="38" s="1"/>
  <c r="A27" i="38" s="1"/>
  <c r="A28" i="38" s="1"/>
  <c r="A1" i="38"/>
  <c r="B25" i="40" l="1"/>
  <c r="A29" i="38"/>
  <c r="A30" i="38" s="1"/>
  <c r="A31" i="38" s="1"/>
  <c r="B29" i="38"/>
  <c r="G33" i="37" l="1"/>
  <c r="G32" i="37"/>
  <c r="G31" i="37"/>
  <c r="F20" i="12"/>
  <c r="E34" i="37" l="1"/>
  <c r="D34" i="37"/>
  <c r="C34" i="37"/>
  <c r="A10" i="37"/>
  <c r="A11" i="37" l="1"/>
  <c r="A14" i="37" l="1"/>
  <c r="A16" i="37" s="1"/>
  <c r="A12" i="37"/>
  <c r="A13" i="37" s="1"/>
  <c r="A27" i="37"/>
  <c r="A28" i="37" s="1"/>
  <c r="A29" i="37" s="1"/>
  <c r="A30" i="37" s="1"/>
  <c r="A31" i="37" s="1"/>
  <c r="A32" i="37" s="1"/>
  <c r="A33" i="37" s="1"/>
  <c r="A34" i="37" s="1"/>
  <c r="A19" i="37"/>
  <c r="A20" i="37" s="1"/>
  <c r="A21" i="37" s="1"/>
  <c r="A22" i="37" s="1"/>
  <c r="A23" i="37" s="1"/>
  <c r="A24" i="37" s="1"/>
  <c r="J20" i="3"/>
  <c r="D16" i="2"/>
  <c r="A9" i="2"/>
  <c r="A10" i="2" s="1"/>
  <c r="A11" i="2" s="1"/>
  <c r="P58" i="36" l="1"/>
  <c r="P57" i="36"/>
  <c r="P56" i="36"/>
  <c r="P55" i="36"/>
  <c r="P54" i="36"/>
  <c r="P53" i="36"/>
  <c r="P52" i="36"/>
  <c r="P51" i="36"/>
  <c r="P50" i="36"/>
  <c r="P49" i="36"/>
  <c r="P48" i="36"/>
  <c r="P47" i="36"/>
  <c r="P46" i="36"/>
  <c r="P45" i="36"/>
  <c r="P44" i="36"/>
  <c r="P43" i="36"/>
  <c r="P42" i="36"/>
  <c r="P41" i="36"/>
  <c r="P40" i="36"/>
  <c r="P39" i="36"/>
  <c r="P38" i="36"/>
  <c r="P37" i="36"/>
  <c r="P36" i="36"/>
  <c r="P35" i="36"/>
  <c r="P34" i="36"/>
  <c r="P33" i="36"/>
  <c r="P32" i="36"/>
  <c r="P31" i="36"/>
  <c r="P30" i="36"/>
  <c r="P29" i="36"/>
  <c r="P28" i="36"/>
  <c r="P27" i="36"/>
  <c r="P26" i="36"/>
  <c r="P25" i="36"/>
  <c r="P24" i="36"/>
  <c r="P23" i="36"/>
  <c r="P22" i="36"/>
  <c r="P21" i="36"/>
  <c r="P20" i="36"/>
  <c r="P19" i="36"/>
  <c r="P17" i="36"/>
  <c r="P16" i="36"/>
  <c r="P15" i="36"/>
  <c r="P14" i="36"/>
  <c r="P13" i="36"/>
  <c r="P12" i="36"/>
  <c r="D21" i="28" l="1"/>
  <c r="F34" i="22" l="1"/>
  <c r="F35" i="22"/>
  <c r="F36" i="22"/>
  <c r="F37" i="22"/>
  <c r="F33" i="22"/>
  <c r="F32" i="15" l="1"/>
  <c r="F31" i="15"/>
  <c r="F30" i="15"/>
  <c r="F32" i="26"/>
  <c r="F31" i="26"/>
  <c r="F30" i="26"/>
  <c r="G12" i="13"/>
  <c r="F22" i="12"/>
  <c r="F21" i="12"/>
  <c r="F22" i="11"/>
  <c r="F21" i="11"/>
  <c r="F20" i="11"/>
  <c r="F26" i="10"/>
  <c r="F25" i="10"/>
  <c r="F24" i="10"/>
  <c r="D27" i="30"/>
  <c r="F26" i="30"/>
  <c r="F25" i="30"/>
  <c r="F24" i="30"/>
  <c r="E57" i="8"/>
  <c r="D57" i="8"/>
  <c r="G56" i="8"/>
  <c r="G55" i="8"/>
  <c r="G54" i="8"/>
  <c r="E26" i="7" l="1"/>
  <c r="D26" i="7"/>
  <c r="G25" i="7"/>
  <c r="G24" i="7"/>
  <c r="G23" i="7"/>
  <c r="D28" i="6"/>
  <c r="F27" i="6"/>
  <c r="F26" i="6"/>
  <c r="F25" i="6"/>
  <c r="A18" i="5"/>
  <c r="D31" i="5"/>
  <c r="F30" i="5"/>
  <c r="F29" i="5"/>
  <c r="F28" i="5"/>
  <c r="A30" i="35"/>
  <c r="A31" i="35" s="1"/>
  <c r="A32" i="35" s="1"/>
  <c r="D24" i="35"/>
  <c r="D23" i="35"/>
  <c r="D22" i="35"/>
  <c r="D21" i="35"/>
  <c r="D20" i="35"/>
  <c r="D19" i="35"/>
  <c r="D18" i="35"/>
  <c r="A8" i="35"/>
  <c r="A9" i="35" s="1"/>
  <c r="A10" i="35" s="1"/>
  <c r="A13" i="35" s="1"/>
  <c r="A14" i="35" s="1"/>
  <c r="O1" i="35"/>
  <c r="C1" i="35"/>
  <c r="J49" i="3"/>
  <c r="J50" i="3"/>
  <c r="J48" i="3"/>
  <c r="F25" i="2"/>
  <c r="F24" i="2"/>
  <c r="F23" i="2"/>
  <c r="CC32" i="1"/>
  <c r="CC33" i="1"/>
  <c r="CC31" i="1"/>
  <c r="A18" i="35" l="1"/>
  <c r="A19" i="35" s="1"/>
  <c r="A20" i="35" s="1"/>
  <c r="A21" i="35" s="1"/>
  <c r="A22" i="35" s="1"/>
  <c r="A23" i="35" s="1"/>
  <c r="A24" i="35" s="1"/>
  <c r="G25" i="25"/>
  <c r="C1" i="23" l="1"/>
  <c r="A10" i="33" l="1"/>
  <c r="A11" i="33" s="1"/>
  <c r="A12" i="33" s="1"/>
  <c r="A13" i="33" s="1"/>
  <c r="A14" i="33" s="1"/>
  <c r="A15" i="33" s="1"/>
  <c r="A16" i="33" s="1"/>
  <c r="A17" i="33" s="1"/>
  <c r="A18" i="33" s="1"/>
  <c r="A19" i="33" s="1"/>
  <c r="A20" i="33" s="1"/>
  <c r="A21" i="33" s="1"/>
  <c r="A1" i="33"/>
  <c r="A1" i="32"/>
  <c r="A22" i="33" l="1"/>
  <c r="A23" i="33" s="1"/>
  <c r="A24" i="33" s="1"/>
  <c r="AA68" i="24" l="1"/>
  <c r="A10" i="30" l="1"/>
  <c r="A9" i="8"/>
  <c r="A10" i="8" s="1"/>
  <c r="A11" i="8" s="1"/>
  <c r="A12" i="8" s="1"/>
  <c r="A13" i="8" s="1"/>
  <c r="A14" i="8" s="1"/>
  <c r="A16" i="8" s="1"/>
  <c r="A17" i="8" s="1"/>
  <c r="A18" i="8" l="1"/>
  <c r="A19" i="8" l="1"/>
  <c r="A20" i="8" s="1"/>
  <c r="A21" i="8" s="1"/>
  <c r="A22" i="8" s="1"/>
  <c r="D12" i="8"/>
  <c r="C27" i="30"/>
  <c r="D13" i="30"/>
  <c r="C13" i="30"/>
  <c r="A11" i="30"/>
  <c r="A12" i="30" s="1"/>
  <c r="A13" i="30" s="1"/>
  <c r="A14" i="30" s="1"/>
  <c r="A16" i="30" s="1"/>
  <c r="A1" i="30"/>
  <c r="D23" i="12"/>
  <c r="D23" i="11"/>
  <c r="D51" i="3"/>
  <c r="D26" i="2"/>
  <c r="CA34" i="1"/>
  <c r="A27" i="8" l="1"/>
  <c r="A17" i="30"/>
  <c r="A18" i="30" s="1"/>
  <c r="A19" i="30" s="1"/>
  <c r="A20" i="30" s="1"/>
  <c r="A21" i="30" s="1"/>
  <c r="A22" i="30" s="1"/>
  <c r="A23" i="30" s="1"/>
  <c r="A24" i="30" s="1"/>
  <c r="A25" i="30" s="1"/>
  <c r="A26" i="30" s="1"/>
  <c r="A27" i="30" s="1"/>
  <c r="B27" i="30" l="1"/>
  <c r="D23" i="26"/>
  <c r="D33" i="26" s="1"/>
  <c r="H24" i="3" l="1"/>
  <c r="A1" i="15" l="1"/>
  <c r="A1" i="26"/>
  <c r="A1" i="20"/>
  <c r="A1" i="13"/>
  <c r="O1" i="19"/>
  <c r="C1" i="19"/>
  <c r="A1" i="12"/>
  <c r="A1" i="11"/>
  <c r="A1" i="10"/>
  <c r="A1" i="8"/>
  <c r="A1" i="7"/>
  <c r="A1" i="6"/>
  <c r="A1" i="5"/>
  <c r="A1" i="3"/>
  <c r="A1" i="2"/>
  <c r="A1" i="1"/>
  <c r="A1" i="25"/>
  <c r="P1" i="24"/>
  <c r="C1" i="24"/>
  <c r="A1" i="22"/>
  <c r="A1" i="28" l="1"/>
  <c r="U7" i="28"/>
  <c r="U8" i="28"/>
  <c r="U9" i="28"/>
  <c r="U10" i="28"/>
  <c r="U11" i="28"/>
  <c r="U21" i="28"/>
  <c r="U22" i="28"/>
  <c r="U23" i="28"/>
  <c r="U4" i="28" l="1"/>
  <c r="A21" i="5" l="1"/>
  <c r="A22" i="5" s="1"/>
  <c r="A23" i="5" s="1"/>
  <c r="A24" i="5" s="1"/>
  <c r="A25" i="5" s="1"/>
  <c r="A26" i="5" s="1"/>
  <c r="A27" i="5" s="1"/>
  <c r="A28" i="5" s="1"/>
  <c r="A29" i="5" l="1"/>
  <c r="A30" i="5" s="1"/>
  <c r="A31" i="5" s="1"/>
  <c r="A12" i="13" l="1"/>
  <c r="A13" i="13" s="1"/>
  <c r="A14" i="13" s="1"/>
  <c r="A16" i="13" s="1"/>
  <c r="A17" i="13" s="1"/>
  <c r="A18" i="13" s="1"/>
  <c r="A19" i="13" s="1"/>
  <c r="A20" i="13" s="1"/>
  <c r="A21" i="13" s="1"/>
  <c r="A22" i="13" s="1"/>
  <c r="A23" i="13" s="1"/>
  <c r="A24" i="13" s="1"/>
  <c r="D23" i="15" l="1"/>
  <c r="D33" i="15" s="1"/>
  <c r="D18" i="26"/>
  <c r="C12" i="8" l="1"/>
  <c r="C33" i="15"/>
  <c r="D18" i="15"/>
  <c r="C18" i="15"/>
  <c r="A8" i="15"/>
  <c r="A9" i="15" s="1"/>
  <c r="D28" i="19"/>
  <c r="D27" i="19"/>
  <c r="D26" i="19"/>
  <c r="D25" i="19"/>
  <c r="D24" i="19"/>
  <c r="D23" i="19"/>
  <c r="D22" i="19"/>
  <c r="A8" i="19"/>
  <c r="A9" i="19" s="1"/>
  <c r="A10" i="19" s="1"/>
  <c r="A13" i="19" s="1"/>
  <c r="A14" i="19" s="1"/>
  <c r="A15" i="19" s="1"/>
  <c r="A16" i="19" s="1"/>
  <c r="A17" i="19" s="1"/>
  <c r="A18" i="19" s="1"/>
  <c r="C23" i="12"/>
  <c r="A8" i="12"/>
  <c r="A9" i="12" s="1"/>
  <c r="A11" i="12" s="1"/>
  <c r="A12" i="12" s="1"/>
  <c r="A13" i="12" s="1"/>
  <c r="A15" i="12" s="1"/>
  <c r="A28" i="8" l="1"/>
  <c r="A29" i="8" s="1"/>
  <c r="A31" i="8" s="1"/>
  <c r="A32" i="8" s="1"/>
  <c r="A33" i="8" s="1"/>
  <c r="A34" i="8" s="1"/>
  <c r="A10" i="15"/>
  <c r="A11" i="15" s="1"/>
  <c r="A12" i="15" s="1"/>
  <c r="A14" i="15" s="1"/>
  <c r="A15" i="15" s="1"/>
  <c r="A16" i="15" s="1"/>
  <c r="A17" i="15" s="1"/>
  <c r="A18" i="15" s="1"/>
  <c r="A19" i="15" s="1"/>
  <c r="A20" i="15" s="1"/>
  <c r="A22" i="15" s="1"/>
  <c r="A22" i="19"/>
  <c r="A23" i="19" s="1"/>
  <c r="A24" i="19" s="1"/>
  <c r="A25" i="19" s="1"/>
  <c r="A26" i="19" s="1"/>
  <c r="A27" i="19" s="1"/>
  <c r="A28" i="19" s="1"/>
  <c r="A34" i="19" s="1"/>
  <c r="A35" i="19" s="1"/>
  <c r="A36" i="19" s="1"/>
  <c r="A16" i="12"/>
  <c r="A17" i="12" s="1"/>
  <c r="A18" i="12" s="1"/>
  <c r="A19" i="12" s="1"/>
  <c r="A20" i="12" s="1"/>
  <c r="A21" i="12" s="1"/>
  <c r="A22" i="12" s="1"/>
  <c r="A23" i="12" s="1"/>
  <c r="A24" i="12" s="1"/>
  <c r="A25" i="12" s="1"/>
  <c r="A35" i="8" l="1"/>
  <c r="A36" i="8" s="1"/>
  <c r="A23" i="15"/>
  <c r="A24" i="15" s="1"/>
  <c r="A25" i="15" s="1"/>
  <c r="A26" i="15" s="1"/>
  <c r="A27" i="15" s="1"/>
  <c r="A28" i="15" s="1"/>
  <c r="A29" i="15" s="1"/>
  <c r="A30" i="15" s="1"/>
  <c r="A31" i="15" s="1"/>
  <c r="A32" i="15" s="1"/>
  <c r="A33" i="15" s="1"/>
  <c r="A34" i="15" s="1"/>
  <c r="B23" i="12"/>
  <c r="A38" i="8" l="1"/>
  <c r="A39" i="8" s="1"/>
  <c r="A40" i="8" s="1"/>
  <c r="A41" i="8" s="1"/>
  <c r="A42" i="8" s="1"/>
  <c r="A43" i="8" s="1"/>
  <c r="A44" i="8" s="1"/>
  <c r="A46" i="8" s="1"/>
  <c r="B33" i="15"/>
  <c r="C33" i="26" l="1"/>
  <c r="C18" i="26"/>
  <c r="A8" i="26"/>
  <c r="A9" i="26" s="1"/>
  <c r="A10" i="26" l="1"/>
  <c r="A11" i="26" s="1"/>
  <c r="A12" i="26" s="1"/>
  <c r="A14" i="26" s="1"/>
  <c r="A15" i="26" s="1"/>
  <c r="A16" i="26" l="1"/>
  <c r="A17" i="26" s="1"/>
  <c r="A18" i="26" s="1"/>
  <c r="A19" i="26" l="1"/>
  <c r="A20" i="26" s="1"/>
  <c r="A22" i="26" s="1"/>
  <c r="A23" i="26" l="1"/>
  <c r="A24" i="26" s="1"/>
  <c r="A25" i="26" s="1"/>
  <c r="A26" i="26" s="1"/>
  <c r="A27" i="26" s="1"/>
  <c r="A28" i="26" s="1"/>
  <c r="A29" i="26" s="1"/>
  <c r="A30" i="26" s="1"/>
  <c r="A31" i="26" s="1"/>
  <c r="A32" i="26" s="1"/>
  <c r="A33" i="26" s="1"/>
  <c r="A34" i="26" s="1"/>
  <c r="A18" i="25"/>
  <c r="A19" i="25" s="1"/>
  <c r="A20" i="25" s="1"/>
  <c r="A21" i="25" s="1"/>
  <c r="A22" i="25" s="1"/>
  <c r="A24" i="25" s="1"/>
  <c r="B6" i="24"/>
  <c r="B7" i="24"/>
  <c r="I10" i="23"/>
  <c r="I11" i="23"/>
  <c r="I12" i="23"/>
  <c r="I13" i="23"/>
  <c r="I14" i="23"/>
  <c r="I15" i="23"/>
  <c r="I16" i="23"/>
  <c r="I17" i="23"/>
  <c r="I18" i="23"/>
  <c r="I19" i="23"/>
  <c r="I20" i="23"/>
  <c r="I21" i="23"/>
  <c r="I22" i="23"/>
  <c r="I23" i="23"/>
  <c r="I24" i="23"/>
  <c r="I25" i="23"/>
  <c r="I26" i="23"/>
  <c r="I27" i="23"/>
  <c r="I28" i="23"/>
  <c r="I29" i="23"/>
  <c r="I30" i="23"/>
  <c r="I31" i="23"/>
  <c r="I32" i="23"/>
  <c r="I33" i="23"/>
  <c r="I34" i="23"/>
  <c r="I35" i="23"/>
  <c r="I36" i="23"/>
  <c r="I37" i="23"/>
  <c r="I38" i="23"/>
  <c r="I39" i="23"/>
  <c r="I40" i="23"/>
  <c r="I41" i="23"/>
  <c r="I42" i="23"/>
  <c r="I43" i="23"/>
  <c r="I44" i="23"/>
  <c r="I45" i="23"/>
  <c r="I46" i="23"/>
  <c r="I47" i="23"/>
  <c r="I48" i="23"/>
  <c r="I49" i="23"/>
  <c r="I50" i="23"/>
  <c r="I51" i="23"/>
  <c r="I52" i="23"/>
  <c r="I53" i="23"/>
  <c r="I54" i="23"/>
  <c r="I55" i="23"/>
  <c r="A9" i="22"/>
  <c r="A25" i="25" l="1"/>
  <c r="A26" i="25" s="1"/>
  <c r="A27" i="25" s="1"/>
  <c r="A28" i="25" s="1"/>
  <c r="B33" i="26"/>
  <c r="A10" i="22"/>
  <c r="A11" i="22" l="1"/>
  <c r="A12" i="22" s="1"/>
  <c r="A32" i="25"/>
  <c r="A33" i="25" s="1"/>
  <c r="C57" i="8"/>
  <c r="A13" i="22" l="1"/>
  <c r="A14" i="22" s="1"/>
  <c r="A15" i="22" s="1"/>
  <c r="A16" i="22" s="1"/>
  <c r="A17" i="22" s="1"/>
  <c r="A18" i="22" s="1"/>
  <c r="A19" i="22" s="1"/>
  <c r="A20" i="22" s="1"/>
  <c r="A21" i="22" s="1"/>
  <c r="A22" i="22" s="1"/>
  <c r="A23" i="22" s="1"/>
  <c r="A24" i="22" s="1"/>
  <c r="A25" i="22" s="1"/>
  <c r="A26" i="22" s="1"/>
  <c r="A27" i="22" s="1"/>
  <c r="A28" i="22" s="1"/>
  <c r="A29" i="22" s="1"/>
  <c r="A30" i="22" s="1"/>
  <c r="A31" i="22" s="1"/>
  <c r="A32" i="22" s="1"/>
  <c r="A33" i="22" s="1"/>
  <c r="A34" i="22" s="1"/>
  <c r="A35" i="22" s="1"/>
  <c r="A36" i="22" s="1"/>
  <c r="A37" i="22" s="1"/>
  <c r="C26" i="7"/>
  <c r="A12" i="7"/>
  <c r="A13" i="7" s="1"/>
  <c r="A14" i="7" s="1"/>
  <c r="A16" i="7" s="1"/>
  <c r="C28" i="6"/>
  <c r="A13" i="6"/>
  <c r="C31" i="5"/>
  <c r="A32" i="5"/>
  <c r="H51" i="3"/>
  <c r="G51" i="3"/>
  <c r="F51" i="3"/>
  <c r="E51" i="3"/>
  <c r="C51" i="3"/>
  <c r="H29" i="3"/>
  <c r="G29" i="3"/>
  <c r="F29" i="3"/>
  <c r="E29" i="3"/>
  <c r="D29" i="3"/>
  <c r="C29" i="3"/>
  <c r="G24" i="3"/>
  <c r="F24" i="3"/>
  <c r="E24" i="3"/>
  <c r="D24" i="3"/>
  <c r="C23" i="3"/>
  <c r="C24" i="3" s="1"/>
  <c r="H16" i="3"/>
  <c r="G16" i="3"/>
  <c r="F16" i="3"/>
  <c r="E16" i="3"/>
  <c r="D16" i="3"/>
  <c r="C15" i="3"/>
  <c r="C14" i="3"/>
  <c r="C13" i="3"/>
  <c r="A9" i="3"/>
  <c r="D17" i="10"/>
  <c r="D27" i="10" s="1"/>
  <c r="C17" i="10"/>
  <c r="C27" i="10" s="1"/>
  <c r="A12" i="10"/>
  <c r="A13" i="10" s="1"/>
  <c r="A14" i="10" s="1"/>
  <c r="A16" i="10" s="1"/>
  <c r="C16" i="2"/>
  <c r="C26" i="2" s="1"/>
  <c r="A12" i="2"/>
  <c r="A13" i="2" s="1"/>
  <c r="A15" i="2" s="1"/>
  <c r="A8" i="1"/>
  <c r="A10" i="1" s="1"/>
  <c r="C23" i="11"/>
  <c r="A8" i="11"/>
  <c r="A9" i="11" s="1"/>
  <c r="A16" i="6" l="1"/>
  <c r="A18" i="6" s="1"/>
  <c r="A19" i="6" s="1"/>
  <c r="A20" i="6" s="1"/>
  <c r="A10" i="3"/>
  <c r="A11" i="3" s="1"/>
  <c r="A12" i="3" s="1"/>
  <c r="A13" i="3" s="1"/>
  <c r="A14" i="3" s="1"/>
  <c r="A15" i="3" s="1"/>
  <c r="A16" i="3" s="1"/>
  <c r="A17" i="3" s="1"/>
  <c r="A18" i="3" s="1"/>
  <c r="A19" i="3" s="1"/>
  <c r="A20" i="3" s="1"/>
  <c r="A22" i="3" s="1"/>
  <c r="A23" i="3" s="1"/>
  <c r="A11" i="11"/>
  <c r="A12" i="11" s="1"/>
  <c r="A13" i="11" s="1"/>
  <c r="A15" i="11" s="1"/>
  <c r="A16" i="11" s="1"/>
  <c r="A17" i="11" s="1"/>
  <c r="A18" i="11" s="1"/>
  <c r="A19" i="11" s="1"/>
  <c r="A20" i="11" s="1"/>
  <c r="A21" i="11" s="1"/>
  <c r="A22" i="11" s="1"/>
  <c r="A23" i="11" s="1"/>
  <c r="A24" i="11" s="1"/>
  <c r="A25" i="11" s="1"/>
  <c r="A47" i="8"/>
  <c r="A48" i="8" s="1"/>
  <c r="A49" i="8" s="1"/>
  <c r="A50" i="8" s="1"/>
  <c r="A51" i="8" s="1"/>
  <c r="A52" i="8" s="1"/>
  <c r="A53" i="8" s="1"/>
  <c r="A54" i="8" s="1"/>
  <c r="A55" i="8" s="1"/>
  <c r="A56" i="8" s="1"/>
  <c r="C16" i="3"/>
  <c r="A17" i="7"/>
  <c r="A18" i="7" s="1"/>
  <c r="B31" i="5"/>
  <c r="A17" i="10"/>
  <c r="A18" i="10" s="1"/>
  <c r="A19" i="10" s="1"/>
  <c r="A20" i="10" s="1"/>
  <c r="A21" i="10" s="1"/>
  <c r="A22" i="10" s="1"/>
  <c r="A23" i="10" s="1"/>
  <c r="A24" i="10" s="1"/>
  <c r="A25" i="10" s="1"/>
  <c r="A26" i="10" s="1"/>
  <c r="A27" i="10" s="1"/>
  <c r="A28" i="10" s="1"/>
  <c r="A29" i="10" s="1"/>
  <c r="A16" i="2"/>
  <c r="A17" i="2" s="1"/>
  <c r="A18" i="2" s="1"/>
  <c r="A19" i="2" s="1"/>
  <c r="A20" i="2" s="1"/>
  <c r="A21" i="2" s="1"/>
  <c r="A22" i="2" s="1"/>
  <c r="A23" i="2" s="1"/>
  <c r="A24" i="2" s="1"/>
  <c r="A25" i="2" s="1"/>
  <c r="A26" i="2" s="1"/>
  <c r="A27" i="2" s="1"/>
  <c r="A28" i="2" s="1"/>
  <c r="A11" i="1" l="1"/>
  <c r="A24" i="3"/>
  <c r="A25" i="3" s="1"/>
  <c r="A27" i="3" s="1"/>
  <c r="A28" i="3" s="1"/>
  <c r="A29" i="3" s="1"/>
  <c r="A30" i="3" s="1"/>
  <c r="A32" i="3" s="1"/>
  <c r="A21" i="6"/>
  <c r="A22" i="6" s="1"/>
  <c r="A23" i="6" s="1"/>
  <c r="A24" i="6" s="1"/>
  <c r="A25" i="6" s="1"/>
  <c r="A26" i="6" s="1"/>
  <c r="A27" i="6" s="1"/>
  <c r="A19" i="7"/>
  <c r="A20" i="7" s="1"/>
  <c r="A21" i="7" s="1"/>
  <c r="A22" i="7" s="1"/>
  <c r="A23" i="7" s="1"/>
  <c r="A24" i="7" s="1"/>
  <c r="A25" i="7" s="1"/>
  <c r="A26" i="7" s="1"/>
  <c r="A27" i="7" s="1"/>
  <c r="A28" i="7" s="1"/>
  <c r="A30" i="7" s="1"/>
  <c r="A31" i="7" s="1"/>
  <c r="A32" i="7" s="1"/>
  <c r="B23" i="11"/>
  <c r="A57" i="8"/>
  <c r="B57" i="8"/>
  <c r="B27" i="10"/>
  <c r="B26" i="2"/>
  <c r="A12" i="1" l="1"/>
  <c r="A13" i="1" s="1"/>
  <c r="A15" i="1" s="1"/>
  <c r="A33" i="3"/>
  <c r="A34" i="3" s="1"/>
  <c r="A35" i="3" s="1"/>
  <c r="A36" i="3" s="1"/>
  <c r="A37" i="3" s="1"/>
  <c r="A38" i="3" s="1"/>
  <c r="A40" i="3" s="1"/>
  <c r="A28" i="6"/>
  <c r="A29" i="6" s="1"/>
  <c r="A30" i="6" s="1"/>
  <c r="A31" i="6" s="1"/>
  <c r="B28" i="6"/>
  <c r="B26" i="7"/>
  <c r="A16" i="1" l="1"/>
  <c r="A41" i="3"/>
  <c r="A42" i="3" s="1"/>
  <c r="A43" i="3" s="1"/>
  <c r="A44" i="3" s="1"/>
  <c r="A45" i="3" s="1"/>
  <c r="A46" i="3" s="1"/>
  <c r="A47" i="3" s="1"/>
  <c r="A48" i="3" s="1"/>
  <c r="A49" i="3" s="1"/>
  <c r="A50" i="3" s="1"/>
  <c r="A51" i="3" s="1"/>
  <c r="A19" i="1" l="1"/>
  <c r="A20" i="1" s="1"/>
  <c r="A21" i="1" s="1"/>
  <c r="A22" i="1" s="1"/>
  <c r="A23" i="1" s="1"/>
  <c r="A24" i="1" s="1"/>
  <c r="A25" i="1" s="1"/>
  <c r="A26" i="1" s="1"/>
  <c r="A27" i="1"/>
  <c r="A28" i="1" s="1"/>
  <c r="A29" i="1" s="1"/>
  <c r="A30" i="1" s="1"/>
  <c r="A31" i="1" s="1"/>
  <c r="A32" i="1" s="1"/>
  <c r="A33" i="1" s="1"/>
  <c r="B51" i="3"/>
  <c r="A34" i="1" l="1"/>
  <c r="A35" i="1" s="1"/>
  <c r="A36" i="1" s="1"/>
  <c r="B34" i="1"/>
</calcChain>
</file>

<file path=xl/sharedStrings.xml><?xml version="1.0" encoding="utf-8"?>
<sst xmlns="http://schemas.openxmlformats.org/spreadsheetml/2006/main" count="1652" uniqueCount="656">
  <si>
    <t>Line</t>
  </si>
  <si>
    <t>Factor</t>
  </si>
  <si>
    <t>Example</t>
  </si>
  <si>
    <t>Home Characteristics</t>
  </si>
  <si>
    <t>Average absence days per individual per year (due to hospitalization, vacation, etc.)</t>
  </si>
  <si>
    <t>Activities Outside of the Home</t>
  </si>
  <si>
    <t>For individuals participating in outside activities, average number of hours per week they participate</t>
  </si>
  <si>
    <t>Total hours worked and paid for in a week</t>
  </si>
  <si>
    <t>Providing other billable services</t>
  </si>
  <si>
    <t>'Employer time' (e.g. receiving one-on-one supervision, participating in staff meetings, etc.)</t>
  </si>
  <si>
    <t>Are staff working overnight shifts permitted to sleep?</t>
  </si>
  <si>
    <t>Yes</t>
  </si>
  <si>
    <t>If yes, are overnight hours treated as 'regular' work hours subject to minimum wage and overtime requirements?</t>
  </si>
  <si>
    <t>No</t>
  </si>
  <si>
    <t>Agency Caseload</t>
  </si>
  <si>
    <t>Service Design</t>
  </si>
  <si>
    <t>Time 'lost' due to missed appointments</t>
  </si>
  <si>
    <t>Travel time between individuals</t>
  </si>
  <si>
    <t>Agency Caseload and Service Design</t>
  </si>
  <si>
    <t>Vehicles</t>
  </si>
  <si>
    <t>Location</t>
  </si>
  <si>
    <t>City</t>
  </si>
  <si>
    <t>Zip Code</t>
  </si>
  <si>
    <t>Annual cost of facility rent/ mortgage/ depreciation</t>
  </si>
  <si>
    <t>Annual cost of facility janitorial/ landscaping/ repairs</t>
  </si>
  <si>
    <t>Annual cost of facility utilities/ telecommunications</t>
  </si>
  <si>
    <t>Approximate operating cost per square foot (including rent)</t>
  </si>
  <si>
    <t>Agency Caseload and Service Design - Community</t>
  </si>
  <si>
    <t>Typical vehicle size (in terms of passengers) for agency-owned and leased vehicles</t>
  </si>
  <si>
    <t>As applicable, average purchase price of agency-owned vehicles</t>
  </si>
  <si>
    <t>As applicable, average monthly lease price of agency-leased vehicles</t>
  </si>
  <si>
    <t>Program preparation/set-up/clean-up</t>
  </si>
  <si>
    <t>Input</t>
  </si>
  <si>
    <t>Staffing Pattern for a 'typical' week for a direct care worker.  Input the number of hours per week for the following:</t>
  </si>
  <si>
    <t>Recordkeeping (do not include documentation during the course of service provision or for formal assessments)</t>
  </si>
  <si>
    <t>Total Revenues</t>
  </si>
  <si>
    <t>Provider Survey</t>
  </si>
  <si>
    <t>Vermont Department of Disabilities, Aging and Independent Living</t>
  </si>
  <si>
    <t>Developmental Disabilities Services Division</t>
  </si>
  <si>
    <t>Average miles driven per week for a staff person providing Employer and Job Development services</t>
  </si>
  <si>
    <t>Providing Clinical Services</t>
  </si>
  <si>
    <t>Providing Staffed Living services</t>
  </si>
  <si>
    <t>Providing Group Living services</t>
  </si>
  <si>
    <t>Burlington</t>
  </si>
  <si>
    <t>05401</t>
  </si>
  <si>
    <t>Daily</t>
  </si>
  <si>
    <t>Hourly</t>
  </si>
  <si>
    <t>Home Example</t>
  </si>
  <si>
    <t>Home #1</t>
  </si>
  <si>
    <t>Home #2</t>
  </si>
  <si>
    <t>Home #3</t>
  </si>
  <si>
    <t>Home #4</t>
  </si>
  <si>
    <t>Home #5</t>
  </si>
  <si>
    <t>Home #6</t>
  </si>
  <si>
    <t>Home #7</t>
  </si>
  <si>
    <t>Shift Staff</t>
  </si>
  <si>
    <t>Live-in Staff</t>
  </si>
  <si>
    <t>Setting</t>
  </si>
  <si>
    <t>House</t>
  </si>
  <si>
    <t>Capacity</t>
  </si>
  <si>
    <t>Staff Type</t>
  </si>
  <si>
    <t>Residents</t>
  </si>
  <si>
    <t>ID Numbers</t>
  </si>
  <si>
    <t>Residence Daily Staff Schedule</t>
  </si>
  <si>
    <t>Awake</t>
  </si>
  <si>
    <t>Asleep</t>
  </si>
  <si>
    <t>Sunday</t>
  </si>
  <si>
    <t>Monday</t>
  </si>
  <si>
    <t>Tuesday</t>
  </si>
  <si>
    <t>Wednesday</t>
  </si>
  <si>
    <t>Thursday</t>
  </si>
  <si>
    <t>Friday</t>
  </si>
  <si>
    <t>Saturday</t>
  </si>
  <si>
    <t>Transportation</t>
  </si>
  <si>
    <t># of Vehicles</t>
  </si>
  <si>
    <t>Purchase Cost</t>
  </si>
  <si>
    <t>Mo. Lease Cost</t>
  </si>
  <si>
    <t>Annual Mileage</t>
  </si>
  <si>
    <t>Ex.</t>
  </si>
  <si>
    <t>Executive Director</t>
  </si>
  <si>
    <t>Other 5</t>
  </si>
  <si>
    <t>Other 4</t>
  </si>
  <si>
    <t>Other 3</t>
  </si>
  <si>
    <t>Other 2</t>
  </si>
  <si>
    <t>Other 1</t>
  </si>
  <si>
    <t>Advertising</t>
  </si>
  <si>
    <t>Office Supplies</t>
  </si>
  <si>
    <t>Total Expense</t>
  </si>
  <si>
    <t>Category</t>
  </si>
  <si>
    <t>Employee</t>
  </si>
  <si>
    <t>Staff Training Hours</t>
  </si>
  <si>
    <t>Job Titles</t>
  </si>
  <si>
    <t>State Unemployment Insurance and Workers' Compensation</t>
  </si>
  <si>
    <t>-</t>
  </si>
  <si>
    <t>[If yes, please specify the benefit(s) here]</t>
  </si>
  <si>
    <t>Other Benefits</t>
  </si>
  <si>
    <t>Health Insurance</t>
  </si>
  <si>
    <t>Paid Time Off (PTO, Vacation and Sick Time)</t>
  </si>
  <si>
    <t>Holidays</t>
  </si>
  <si>
    <t>Staffing</t>
  </si>
  <si>
    <t>Part-Time</t>
  </si>
  <si>
    <t>Full-Time</t>
  </si>
  <si>
    <t>605_Other</t>
  </si>
  <si>
    <t>Clinic Space</t>
  </si>
  <si>
    <t>Estimated percentage of square footage that is used for direct services</t>
  </si>
  <si>
    <t>Percentage of visits that are provided in individual's home or place of residence</t>
  </si>
  <si>
    <t>Percentage of visits that are provided in private home of a respite provider</t>
  </si>
  <si>
    <t>Percentage of visits that are provided in foster home</t>
  </si>
  <si>
    <t>Direct Care Worker</t>
  </si>
  <si>
    <t>Are direct care workers eligible for holiday pay?</t>
  </si>
  <si>
    <t>Are direct care workers eligible to receive paid time off, in addition to holidays?</t>
  </si>
  <si>
    <t>Total miles driven per week per direct care worker to travel to and from individual visits</t>
  </si>
  <si>
    <t>Total miles driven per week per direct care worker to transport individuals</t>
  </si>
  <si>
    <t>Total miles driven per week per direct care worker to travel to and from individuals</t>
  </si>
  <si>
    <t>Percentage of direct care workers paid a daily 'stipend' rather than an hourly wage</t>
  </si>
  <si>
    <t>Average daily 'stipend' paid to direct care workers</t>
  </si>
  <si>
    <t>Daily Direct Care Worker Hours</t>
  </si>
  <si>
    <t>Participating in Individual Support Agreement meetings</t>
  </si>
  <si>
    <t>Service Design - Job Training</t>
  </si>
  <si>
    <t>Service Design - Ongoing Support</t>
  </si>
  <si>
    <t>Providing Respite Support services</t>
  </si>
  <si>
    <t>[type description here]</t>
  </si>
  <si>
    <t>Average number of work hours per week per individual receiving Job Training</t>
  </si>
  <si>
    <t>Average number of work hours per week per individual receiving Ongoing Support</t>
  </si>
  <si>
    <t>For individuals who began, but did not complete an Employment Assessment, average number of staff hours invested</t>
  </si>
  <si>
    <t>Provider Characteristics</t>
  </si>
  <si>
    <t>Recruitment, Certification, and Placement</t>
  </si>
  <si>
    <t>Supervision, Training, and Supports for Shared Living Homes</t>
  </si>
  <si>
    <t>Percent of training hours provided face-to-face (rather than, for example, online training)</t>
  </si>
  <si>
    <t>As applicable, average number of participants in a group training session</t>
  </si>
  <si>
    <t>Member ID</t>
  </si>
  <si>
    <t>Provider Name</t>
  </si>
  <si>
    <t>Placement Start Date</t>
  </si>
  <si>
    <t>Agency is Rep Payee?</t>
  </si>
  <si>
    <t>John Davis</t>
  </si>
  <si>
    <t>Average number of supervision visits per Shared Living home per year</t>
  </si>
  <si>
    <t>Does your agency provide training to Shared Living providers?</t>
  </si>
  <si>
    <t>Average number of hours of Communication Support service per week per individual</t>
  </si>
  <si>
    <t>Percentage of Communication Support service hours provided in individuals' homes and the community</t>
  </si>
  <si>
    <t>Percentage of Communication Support service hours provided in clinic setting</t>
  </si>
  <si>
    <t>Total approximate square footage for all clinics where Communication Support services are provided</t>
  </si>
  <si>
    <t>Total annual cost of rent/mortgage/depreciation for all clinics where Communication Support services are provided</t>
  </si>
  <si>
    <t>Total annual cost of janitorial/landscaping/repairs for all clinics where Communication Support services are provided</t>
  </si>
  <si>
    <t>Total annual cost of utilities/telecommunications for all clinics where Communication Support services are provided</t>
  </si>
  <si>
    <t>Number of Shared Living homes contracting with your agency</t>
  </si>
  <si>
    <t>Total annual cost of rent/mortgage/depreciation for all clinics where Clinical Services are provided</t>
  </si>
  <si>
    <t>Total annual cost of janitorial/landscaping/repairs for all clinics where Clinical Services are provided</t>
  </si>
  <si>
    <t>Total annual cost of utilities/telecommunications for all clinics where Clinical Services are provided</t>
  </si>
  <si>
    <t>Total approximate square footage for all clinics where Clinical Services are provided</t>
  </si>
  <si>
    <t>Number of individuals receiving Shared Living home services from your agency</t>
  </si>
  <si>
    <t>Typical number of years a Shared Living home contracts with your agency</t>
  </si>
  <si>
    <t>Average number of annual training hours delivered to Shared Living providers</t>
  </si>
  <si>
    <t xml:space="preserve">Percent of training hours that Shared Living providers receive with a group of other providers </t>
  </si>
  <si>
    <t>Contact Information</t>
  </si>
  <si>
    <t>Review of Home and Community Based Services (HCBS) 
Payment Methodologies and Rates</t>
  </si>
  <si>
    <t>Agency name</t>
  </si>
  <si>
    <t>Direct Care Workers - Allocation of Work Hours (cont.)</t>
  </si>
  <si>
    <t>Other activities [type description here]</t>
  </si>
  <si>
    <t>Percentage of visits that are provided in other non-institutional location approved by DDSD</t>
  </si>
  <si>
    <t>For hourly Respite Support services, average length of a visit</t>
  </si>
  <si>
    <t>Average number of sessions per individual per year</t>
  </si>
  <si>
    <t>Number of Staffed Living homes operated by your agency</t>
  </si>
  <si>
    <t>For individuals participating in outside activities, average scheduled hours per week</t>
  </si>
  <si>
    <t>Number of Group Living homes operated by your agency</t>
  </si>
  <si>
    <t>Licensed</t>
  </si>
  <si>
    <t>Unlicensed</t>
  </si>
  <si>
    <t>Average staff hours required to recruit, train, and approve a family home prior to a placement</t>
  </si>
  <si>
    <t>Other non-staff costs related to recruitment, training, and placement [type description here]</t>
  </si>
  <si>
    <t>Month</t>
  </si>
  <si>
    <t>Title of the person listed on Line 2</t>
  </si>
  <si>
    <t>Phone number for the person listed on Line 2</t>
  </si>
  <si>
    <t>Email address for the person listed on Line 2</t>
  </si>
  <si>
    <t>i</t>
  </si>
  <si>
    <t>Recordkeeping (do not include documentation that occurs during the course of service provision)</t>
  </si>
  <si>
    <t>Percent of session hours delivered to groups with a ratio of two individuals per clinician</t>
  </si>
  <si>
    <t>Percent of session hours delivered to groups with a ratio of three individuals per clinician</t>
  </si>
  <si>
    <t>Percent of session hours delivered to groups with a ratio of four individuals per clinician</t>
  </si>
  <si>
    <t>Percent of session hours delivered to groups with a ratio of five or more individuals per clinician</t>
  </si>
  <si>
    <t>Average number of Communication Support service visits per week per staff person</t>
  </si>
  <si>
    <t>Average length in hours of a Communication Support visit</t>
  </si>
  <si>
    <t>Providing Communication Support services [Line 3 * Line 4]</t>
  </si>
  <si>
    <t>Total miles driven per week per staff to travel between service visits</t>
  </si>
  <si>
    <t>Program development (e.g. developing a curriculum)</t>
  </si>
  <si>
    <t>Conducting employment market research (e.g. locating employers interested in employing individuals with I/DD, etc.)</t>
  </si>
  <si>
    <t>Average length in hours of a Behavior service visit</t>
  </si>
  <si>
    <t>Percentage of Behavioral service hours provided in individuals' homes and the community</t>
  </si>
  <si>
    <t>Percentage of Behavioral service hours provided in clinic setting</t>
  </si>
  <si>
    <t>Total approximate square footage for all clinics where Behavioral services are provided</t>
  </si>
  <si>
    <t>Estimated percentage of square footage that is used for direct Behavioral services</t>
  </si>
  <si>
    <t>Total annual cost of rent/mortgage/depreciation for all clinics where Behavioral services are provided</t>
  </si>
  <si>
    <t>Total annual cost of janitorial/landscaping/repairs for all clinics where Behavioral services are provided</t>
  </si>
  <si>
    <t>Total annual cost of utilities/telecommunications for all clinics where Behavioral services are provided</t>
  </si>
  <si>
    <t>Providing Behavioral services [Line 3 * Line 4]</t>
  </si>
  <si>
    <t>Average hours of Ongoing Support per week per individual (include collateral contacts and related documentation)</t>
  </si>
  <si>
    <t>Providing Job Training and Ongoing Support services (include arranging transportation, collateral contacts, etc.)</t>
  </si>
  <si>
    <t>Licensed Capacity</t>
  </si>
  <si>
    <t>Staff-Provided</t>
  </si>
  <si>
    <r>
      <t xml:space="preserve">Contact Information and Revenues </t>
    </r>
    <r>
      <rPr>
        <b/>
        <sz val="11"/>
        <color rgb="FF00B050"/>
        <rFont val="Times New Roman"/>
        <family val="1"/>
      </rPr>
      <t xml:space="preserve">(click </t>
    </r>
    <r>
      <rPr>
        <sz val="11"/>
        <color rgb="FF00B050"/>
        <rFont val="Webdings"/>
        <family val="1"/>
        <charset val="2"/>
      </rPr>
      <t>i</t>
    </r>
    <r>
      <rPr>
        <b/>
        <sz val="11"/>
        <color rgb="FF00B050"/>
        <rFont val="Times New Roman"/>
        <family val="1"/>
      </rPr>
      <t xml:space="preserve"> icons for directions)</t>
    </r>
  </si>
  <si>
    <t>Administrative Facility Rent/Mortgage/Depreciation</t>
  </si>
  <si>
    <t>Include only direct care workers who provide I/DD HCBS. Do not include Shared Living contractors, staff employed by Shared Living contractors, or staff employed through the self-direction model</t>
  </si>
  <si>
    <t>Agency Caseload and Service Design (for 'agency-directed' services)</t>
  </si>
  <si>
    <t>Typical staffing ratio for facility-based services (number of individuals per each direct care worker)</t>
  </si>
  <si>
    <t>Typical staffing ratio for community-based services (number of individuals per each direct care worker)</t>
  </si>
  <si>
    <r>
      <rPr>
        <b/>
        <sz val="11"/>
        <color rgb="FF00B050"/>
        <rFont val="Times New Roman"/>
        <family val="1"/>
      </rPr>
      <t xml:space="preserve">(click </t>
    </r>
    <r>
      <rPr>
        <sz val="11"/>
        <color rgb="FF00B050"/>
        <rFont val="Webdings"/>
        <family val="1"/>
        <charset val="2"/>
      </rPr>
      <t>i</t>
    </r>
    <r>
      <rPr>
        <b/>
        <sz val="11"/>
        <color rgb="FF00B050"/>
        <rFont val="Times New Roman"/>
        <family val="1"/>
      </rPr>
      <t xml:space="preserve"> icons for directions)</t>
    </r>
  </si>
  <si>
    <t>Contracted Providers</t>
  </si>
  <si>
    <t>Annual cost for Behavioral services supplies (e.g. assessment copies, etc.)</t>
  </si>
  <si>
    <t>Annual cost for Communication Support supplies (e.g. communication aids, etc.)</t>
  </si>
  <si>
    <t>Remote Monitoring</t>
  </si>
  <si>
    <t>7a</t>
  </si>
  <si>
    <t>7b</t>
  </si>
  <si>
    <t># of Weekly Hours Where Remote Monitoring Occurs Without Staff</t>
  </si>
  <si>
    <t>Assistant Director</t>
  </si>
  <si>
    <t>Administrative Assistant</t>
  </si>
  <si>
    <t>Accountants</t>
  </si>
  <si>
    <t>Bookkeepers/Payroll</t>
  </si>
  <si>
    <t>Public Relations Personnel</t>
  </si>
  <si>
    <t>Agency Planning Personnel/Research</t>
  </si>
  <si>
    <t>Switchboard Operator</t>
  </si>
  <si>
    <t>Billing Clerks</t>
  </si>
  <si>
    <t>Medical Records Clerk/Librarian</t>
  </si>
  <si>
    <t>Receptionists/Secretaries</t>
  </si>
  <si>
    <t>MIS Staff</t>
  </si>
  <si>
    <t>Personnel Staff</t>
  </si>
  <si>
    <t>HRD Directors</t>
  </si>
  <si>
    <t>Contractual, Non-Clinical</t>
  </si>
  <si>
    <t>Computer Services</t>
  </si>
  <si>
    <t>Interest (non-mortgage)</t>
  </si>
  <si>
    <t>Penalties</t>
  </si>
  <si>
    <t>Bank Service, Payroll, and ACA Charges</t>
  </si>
  <si>
    <t>Copy Costs</t>
  </si>
  <si>
    <t>Board Expenses</t>
  </si>
  <si>
    <t>Legal, Accounting, and Audit Costs</t>
  </si>
  <si>
    <t>Postage</t>
  </si>
  <si>
    <t>Publications</t>
  </si>
  <si>
    <t>Equipment Repair</t>
  </si>
  <si>
    <t>Equipment Depreciation</t>
  </si>
  <si>
    <t>Meetings, Workshops, and Training</t>
  </si>
  <si>
    <t>Telephone</t>
  </si>
  <si>
    <t>Equipment Rental</t>
  </si>
  <si>
    <t>Recruitment of and Travel for Admin Staff Positions</t>
  </si>
  <si>
    <t>Division Directors</t>
  </si>
  <si>
    <t>Contract Managers</t>
  </si>
  <si>
    <t>Coordinator of Substitute Care</t>
  </si>
  <si>
    <t>Legal Costs</t>
  </si>
  <si>
    <t>Include only those staff who perform program support functions for your agency</t>
  </si>
  <si>
    <t>Include only those staff who perform administrative functions for your agency</t>
  </si>
  <si>
    <r>
      <t>Administrative Expenses Other Than Staff Salary and Benefits</t>
    </r>
    <r>
      <rPr>
        <b/>
        <sz val="11"/>
        <color rgb="FF00B050"/>
        <rFont val="Times New Roman"/>
        <family val="1"/>
      </rPr>
      <t/>
    </r>
  </si>
  <si>
    <t>Car Mileage Related to Admin Staff Positions</t>
  </si>
  <si>
    <t>Telephone Related to Program Staff</t>
  </si>
  <si>
    <t>Office Supplies Related to Program Staff</t>
  </si>
  <si>
    <t>Mileage Related to Program Staff</t>
  </si>
  <si>
    <t>Space Related to Program Staff</t>
  </si>
  <si>
    <r>
      <t>Direct Care Workers - Fringe Benefits</t>
    </r>
    <r>
      <rPr>
        <b/>
        <sz val="11"/>
        <color rgb="FF00B050"/>
        <rFont val="Times New Roman"/>
        <family val="1"/>
      </rPr>
      <t xml:space="preserve"> (click </t>
    </r>
    <r>
      <rPr>
        <sz val="11"/>
        <color rgb="FF00B050"/>
        <rFont val="Webdings"/>
        <family val="1"/>
        <charset val="2"/>
      </rPr>
      <t>i</t>
    </r>
    <r>
      <rPr>
        <b/>
        <sz val="11"/>
        <color rgb="FF00B050"/>
        <rFont val="Times New Roman"/>
        <family val="1"/>
      </rPr>
      <t xml:space="preserve"> icons for directions)</t>
    </r>
  </si>
  <si>
    <r>
      <t>Program Support Staff - Salary and Benefit Costs</t>
    </r>
    <r>
      <rPr>
        <b/>
        <sz val="11"/>
        <color rgb="FF00B050"/>
        <rFont val="Times New Roman"/>
        <family val="1"/>
      </rPr>
      <t xml:space="preserve"> (see p. 5 of the instructions and click </t>
    </r>
    <r>
      <rPr>
        <sz val="11"/>
        <color rgb="FF00B050"/>
        <rFont val="Webdings"/>
        <family val="1"/>
        <charset val="2"/>
      </rPr>
      <t>i</t>
    </r>
    <r>
      <rPr>
        <b/>
        <sz val="11"/>
        <color rgb="FF00B050"/>
        <rFont val="Times New Roman"/>
        <family val="1"/>
      </rPr>
      <t xml:space="preserve"> icons for directions)</t>
    </r>
  </si>
  <si>
    <r>
      <t>Administrative Staff - Salary and Benefit Costs</t>
    </r>
    <r>
      <rPr>
        <b/>
        <sz val="11"/>
        <color rgb="FF00B050"/>
        <rFont val="Times New Roman"/>
        <family val="1"/>
      </rPr>
      <t xml:space="preserve"> (see p. 4 of the instructions and click </t>
    </r>
    <r>
      <rPr>
        <sz val="11"/>
        <color rgb="FF00B050"/>
        <rFont val="Webdings"/>
        <family val="1"/>
        <charset val="2"/>
      </rPr>
      <t>i</t>
    </r>
    <r>
      <rPr>
        <b/>
        <sz val="11"/>
        <color rgb="FF00B050"/>
        <rFont val="Times New Roman"/>
        <family val="1"/>
      </rPr>
      <t xml:space="preserve"> icons for directions)</t>
    </r>
  </si>
  <si>
    <r>
      <t xml:space="preserve"> (see p. 4 of the instructions and click </t>
    </r>
    <r>
      <rPr>
        <sz val="11"/>
        <color rgb="FF00B050"/>
        <rFont val="Webdings"/>
        <family val="1"/>
        <charset val="2"/>
      </rPr>
      <t>i</t>
    </r>
    <r>
      <rPr>
        <b/>
        <sz val="11"/>
        <color rgb="FF00B050"/>
        <rFont val="Times New Roman"/>
        <family val="1"/>
      </rPr>
      <t xml:space="preserve"> icons for directions)</t>
    </r>
  </si>
  <si>
    <t>Business Mgr./ Financial Director</t>
  </si>
  <si>
    <t>Supervisor</t>
  </si>
  <si>
    <t>Do not include any wage- or salary-related costs on this form</t>
  </si>
  <si>
    <t>Quality Assurance (exclude staff costs)</t>
  </si>
  <si>
    <t>Pre-Service and In-Service Training (exclude staff costs)</t>
  </si>
  <si>
    <t>Designated Agency Responsibilities (intake coordination, eligibility, etc.) (exclude staff costs)</t>
  </si>
  <si>
    <t>Intermediary Service Organization (ISO) Responsibilities</t>
  </si>
  <si>
    <t>Recruitment Related to Program Staff (exclude staff costs)</t>
  </si>
  <si>
    <t>Average annual number of holidays (days, not hours) received by eligible direct care workers</t>
  </si>
  <si>
    <t>Average annual number of PTO days (not hours) received by eligible direct care workers</t>
  </si>
  <si>
    <t>Average weekly cost for program supplies</t>
  </si>
  <si>
    <t>Agency Caseload and Service Design - Services in a Facility</t>
  </si>
  <si>
    <t>Report information for programs with a facility 'home base' even if some services are delivered in the community</t>
  </si>
  <si>
    <t>Average number of miles traveled per vehicle per week</t>
  </si>
  <si>
    <t>Avg. # of miles per week on direct care workers' personal vehicles to transport individuals receiving services</t>
  </si>
  <si>
    <t>Total number of weekly hours of community-based Group Support services</t>
  </si>
  <si>
    <t>Is the Home Remotely Monitored?</t>
  </si>
  <si>
    <t>Consider only direct care workers who provide I/DD HCBS. Do not include Shared Living contractors, staff employed by Shared Living contractors, or staff employed through the self-direction model</t>
  </si>
  <si>
    <t>Average number of direct care worker hours to complete an Employment Assessment</t>
  </si>
  <si>
    <t>Average miles driven per week per direct care worker to travel to and from individual visits</t>
  </si>
  <si>
    <t>Average miles driven per week per direct care worker to transport individuals</t>
  </si>
  <si>
    <t>For individuals who received Job Development services but did not obtain employment, avg. # of direct care worker hours invested</t>
  </si>
  <si>
    <t>Percentage of Respite Support days that are staffed by a single staff member (rather than several staff working shifts)</t>
  </si>
  <si>
    <t>Total annual cost for Clinical Services supplies (e.g. gloves and other disposables, etc.)</t>
  </si>
  <si>
    <t>Average number of direct care worker hours required to successfully place an individual in employment</t>
  </si>
  <si>
    <t>Average length in hours of an Individual Therapy session</t>
  </si>
  <si>
    <t>Average length in hours of a Group Therapy session</t>
  </si>
  <si>
    <t>Staffing Pattern for a 'typical' week for a clinician.  Input the number of hours per week for the following:</t>
  </si>
  <si>
    <r>
      <t xml:space="preserve">Average number of hours of Supervised Living that an </t>
    </r>
    <r>
      <rPr>
        <i/>
        <sz val="11"/>
        <rFont val="Times New Roman"/>
        <family val="1"/>
      </rPr>
      <t>individual</t>
    </r>
    <r>
      <rPr>
        <sz val="11"/>
        <rFont val="Times New Roman"/>
        <family val="1"/>
      </rPr>
      <t xml:space="preserve"> receives in a week</t>
    </r>
  </si>
  <si>
    <r>
      <t xml:space="preserve">Average number of face-to-face Supervised Living visits per week per </t>
    </r>
    <r>
      <rPr>
        <i/>
        <sz val="11"/>
        <rFont val="Times New Roman"/>
        <family val="1"/>
      </rPr>
      <t>direct care worker</t>
    </r>
  </si>
  <si>
    <t>Average length in hours of a Supervised Living visit</t>
  </si>
  <si>
    <t>How many employees, who provide direct services to individuals, does your agency currently employ?</t>
  </si>
  <si>
    <t>Are direct care workers eligible to receive health insurance through your agency?</t>
  </si>
  <si>
    <t>Does your agency contribute to any other benefits for direct care workers (e.g. disability, dental, etc.)?</t>
  </si>
  <si>
    <t>Number of individuals receiving Employment Supports - Ongoing Support services from your agency</t>
  </si>
  <si>
    <t>Number of individuals receiving Individual Therapy from your agency</t>
  </si>
  <si>
    <t>Number of individuals receiving Group Therapy services from your agency</t>
  </si>
  <si>
    <t>Number of individuals receiving Supervised Living from your agency</t>
  </si>
  <si>
    <t>Percent of Supervised Living hours provided by your agency delivered to groups of two or more individuals</t>
  </si>
  <si>
    <t>Number of individuals receiving Staffed Living services from your agency</t>
  </si>
  <si>
    <t>Number of individuals receiving Group Living services from your agency</t>
  </si>
  <si>
    <t>Number of individuals receiving Behavioral services from your agency</t>
  </si>
  <si>
    <t>Number of individuals receiving Communication Support services from your agency</t>
  </si>
  <si>
    <t>Average caseload (number of Shared Living homes) for a full-time equivalent home supervisor</t>
  </si>
  <si>
    <r>
      <t xml:space="preserve">Average number of hours of Behavioral services received per week per </t>
    </r>
    <r>
      <rPr>
        <i/>
        <sz val="11"/>
        <rFont val="Times New Roman"/>
        <family val="1"/>
      </rPr>
      <t>individual</t>
    </r>
  </si>
  <si>
    <r>
      <t>Average number of face-to-face Behavioral service visits per week per</t>
    </r>
    <r>
      <rPr>
        <i/>
        <sz val="11"/>
        <rFont val="Times New Roman"/>
        <family val="1"/>
      </rPr>
      <t xml:space="preserve"> staff person</t>
    </r>
  </si>
  <si>
    <t>Average miles driven per week per staff to travel between service visits</t>
  </si>
  <si>
    <t xml:space="preserve">Attestation - By submitting this survey, you hereby certify that all information reported is true and accurate to the best of your knowledge. </t>
  </si>
  <si>
    <t>Name of the CEO/ Executive Director/ CFO attesting to accuracy of the survey</t>
  </si>
  <si>
    <t>Title of the person listed on Line 6</t>
  </si>
  <si>
    <t>Phone number for the person listed on Line 6</t>
  </si>
  <si>
    <t>Email address for the person listed on Line 6</t>
  </si>
  <si>
    <t>Number of individuals receiving transportation that require a wheelchair accessible vehicle</t>
  </si>
  <si>
    <t>090_Other</t>
  </si>
  <si>
    <t>Dedicated Facilities</t>
  </si>
  <si>
    <t>Beds in Other Facilities</t>
  </si>
  <si>
    <t>Current occupancy rate</t>
  </si>
  <si>
    <t>Staffing Pattern for a 'typical' week for direct care staff.  Input the number of hours per week for the following:</t>
  </si>
  <si>
    <t>Number of dedicated Crisis Intervention facilities operated by your agency</t>
  </si>
  <si>
    <t>Number of Crisis Intervention beds operated by your agency</t>
  </si>
  <si>
    <t>Consider 'local' and 'individual' crisis (that is, do not report services associated with 'state' crisis).</t>
  </si>
  <si>
    <t>Number of vehicles owned or leased by your agency and 'attached' to the facilities with Emergency/ Crisis Beds</t>
  </si>
  <si>
    <t>% of individuals regularly participating in activities outside of the home without Staffed Living employees</t>
  </si>
  <si>
    <t>% of individuals regularly participating in activities outside of the home without Group Living employees</t>
  </si>
  <si>
    <t>Providing telephone follow-up services</t>
  </si>
  <si>
    <t>Travel time (e.g., driving to an individual's home to provide services)</t>
  </si>
  <si>
    <t>'Collateral contacts' (e.g., speaking with law enforcement or medical staff about an individual)</t>
  </si>
  <si>
    <t>Average length (in hours) of an Emergency/ Crisis Assessment, Support and Referral encounter</t>
  </si>
  <si>
    <t>Percent of Emergency/ Crisis Assessment, Support, and Referral responses occurring in a hospital emergency department (ED)</t>
  </si>
  <si>
    <t>Percent of Emergency/ Crisis Assessment, Support, and Referral responses occurring in an individual's home</t>
  </si>
  <si>
    <t>Percent of Emergency/ Crisis Assessment, Support, and Referral responses occurring in an community location</t>
  </si>
  <si>
    <t>Percentage of Emergency/ Crisis Assessment, Support, and Referral responses involving two staff members</t>
  </si>
  <si>
    <t>Staffing Pattern for a 'typical' week for a direct care staff person.  Input the number of hours per week for the following:</t>
  </si>
  <si>
    <t>Providing Emergency/ Crisis Beds services</t>
  </si>
  <si>
    <t>Providing direct, face-to-face Emergency/ Crisis Assessment, Support and Referral services</t>
  </si>
  <si>
    <t>Number of individuals receiving transportation as part of their Respite Support services who require a wheelchair accessible vehicle</t>
  </si>
  <si>
    <t>Questions? Contact Stephen Pawlowski with Health Management Associates at spawlowski@healthmanagement.com or (602) 466-9840.</t>
  </si>
  <si>
    <t>Contact name</t>
  </si>
  <si>
    <t>Annual Agency Revenues for Most Recently Completed Fiscal Year</t>
  </si>
  <si>
    <t>SSI/SSDI and other revenues used to cover room and board costs</t>
  </si>
  <si>
    <t>Report costs for the agency's most recently completed fiscal year</t>
  </si>
  <si>
    <r>
      <t xml:space="preserve">Social Security and Medicare </t>
    </r>
    <r>
      <rPr>
        <sz val="11"/>
        <color rgb="FF00B050"/>
        <rFont val="Webdings"/>
        <family val="1"/>
        <charset val="2"/>
      </rPr>
      <t>i</t>
    </r>
  </si>
  <si>
    <r>
      <t xml:space="preserve">Federal and State Unemployment Insurance </t>
    </r>
    <r>
      <rPr>
        <sz val="11"/>
        <color rgb="FF00B050"/>
        <rFont val="Webdings"/>
        <family val="1"/>
        <charset val="2"/>
      </rPr>
      <t>i</t>
    </r>
  </si>
  <si>
    <r>
      <t xml:space="preserve">Workers' Compensation </t>
    </r>
    <r>
      <rPr>
        <sz val="11"/>
        <color rgb="FF00B050"/>
        <rFont val="Webdings"/>
        <family val="1"/>
        <charset val="2"/>
      </rPr>
      <t>i</t>
    </r>
  </si>
  <si>
    <r>
      <t xml:space="preserve">Health Insurance </t>
    </r>
    <r>
      <rPr>
        <sz val="11"/>
        <color rgb="FF00B050"/>
        <rFont val="Webdings"/>
        <family val="1"/>
        <charset val="2"/>
      </rPr>
      <t>i</t>
    </r>
  </si>
  <si>
    <r>
      <t xml:space="preserve">Other Insurance </t>
    </r>
    <r>
      <rPr>
        <sz val="11"/>
        <color rgb="FF00B050"/>
        <rFont val="Webdings"/>
        <family val="1"/>
        <charset val="2"/>
      </rPr>
      <t>i</t>
    </r>
  </si>
  <si>
    <r>
      <t xml:space="preserve">Retirement </t>
    </r>
    <r>
      <rPr>
        <sz val="11"/>
        <color rgb="FF00B050"/>
        <rFont val="Webdings"/>
        <family val="1"/>
        <charset val="2"/>
      </rPr>
      <t>i</t>
    </r>
  </si>
  <si>
    <r>
      <t xml:space="preserve">Other Benefits </t>
    </r>
    <r>
      <rPr>
        <sz val="11"/>
        <color rgb="FF00B050"/>
        <rFont val="Webdings"/>
        <family val="1"/>
        <charset val="2"/>
      </rPr>
      <t>i</t>
    </r>
  </si>
  <si>
    <r>
      <t>Actual Cost of Benefits</t>
    </r>
    <r>
      <rPr>
        <sz val="11"/>
        <color theme="9"/>
        <rFont val="Webdings"/>
        <family val="1"/>
        <charset val="2"/>
      </rPr>
      <t xml:space="preserve"> </t>
    </r>
    <r>
      <rPr>
        <sz val="11"/>
        <color rgb="FF00B050"/>
        <rFont val="Webdings"/>
        <family val="1"/>
        <charset val="2"/>
      </rPr>
      <t>i</t>
    </r>
  </si>
  <si>
    <r>
      <t>Time Allocation</t>
    </r>
    <r>
      <rPr>
        <b/>
        <sz val="11"/>
        <color rgb="FF00B050"/>
        <rFont val="Times New Roman"/>
        <family val="1"/>
      </rPr>
      <t xml:space="preserve"> </t>
    </r>
    <r>
      <rPr>
        <sz val="11"/>
        <color rgb="FF00B050"/>
        <rFont val="Webdings"/>
        <family val="1"/>
        <charset val="2"/>
      </rPr>
      <t>i</t>
    </r>
  </si>
  <si>
    <t>Administration</t>
  </si>
  <si>
    <r>
      <t xml:space="preserve">Job Title </t>
    </r>
    <r>
      <rPr>
        <sz val="11"/>
        <color rgb="FF00B050"/>
        <rFont val="Webdings"/>
        <family val="1"/>
        <charset val="2"/>
      </rPr>
      <t>i</t>
    </r>
  </si>
  <si>
    <r>
      <t xml:space="preserve"># of Emp. </t>
    </r>
    <r>
      <rPr>
        <sz val="11"/>
        <color rgb="FF00B050"/>
        <rFont val="Webdings"/>
        <family val="1"/>
        <charset val="2"/>
      </rPr>
      <t>i</t>
    </r>
  </si>
  <si>
    <r>
      <t xml:space="preserve">Actual Wages
</t>
    </r>
    <r>
      <rPr>
        <sz val="11"/>
        <color rgb="FF00B050"/>
        <rFont val="Webdings"/>
        <family val="1"/>
        <charset val="2"/>
      </rPr>
      <t>i</t>
    </r>
  </si>
  <si>
    <t>Provide responses for the agency's most recently completed fiscal year</t>
  </si>
  <si>
    <r>
      <t xml:space="preserve">Social Security
 and Medicare </t>
    </r>
    <r>
      <rPr>
        <sz val="11"/>
        <color rgb="FF00B050"/>
        <rFont val="Webdings"/>
        <family val="1"/>
        <charset val="2"/>
      </rPr>
      <t>i</t>
    </r>
  </si>
  <si>
    <t>Employment Assessment
 H2024</t>
  </si>
  <si>
    <t>Service Coordination
 T1016</t>
  </si>
  <si>
    <t>Community
Support
 T2021</t>
  </si>
  <si>
    <t>Employer and Job Development
 H2023</t>
  </si>
  <si>
    <t>Job Training T2019 and Ongoing Support H2025</t>
  </si>
  <si>
    <t>Individual Therapy
 9083X</t>
  </si>
  <si>
    <t>Family Therapy
 90846 - 90847</t>
  </si>
  <si>
    <t>Group Therapy
 90853</t>
  </si>
  <si>
    <t>Medication &amp; Medical Support &amp; Consultation 9921X</t>
  </si>
  <si>
    <t>Crisis Services
 H2011 - H0046</t>
  </si>
  <si>
    <t>Supervised Living
 S5135</t>
  </si>
  <si>
    <t>Staffed Living
 T2016</t>
  </si>
  <si>
    <t>Group Living
 T2033</t>
  </si>
  <si>
    <t>Behavior Support, Assess., Planning, Consult. H2019</t>
  </si>
  <si>
    <t>Communication Support
 T2025</t>
  </si>
  <si>
    <r>
      <t xml:space="preserve">Job Titles </t>
    </r>
    <r>
      <rPr>
        <sz val="11"/>
        <color rgb="FF00B050"/>
        <rFont val="Webdings"/>
        <family val="1"/>
        <charset val="2"/>
      </rPr>
      <t>i</t>
    </r>
  </si>
  <si>
    <r>
      <t>Employee/ Contractor</t>
    </r>
    <r>
      <rPr>
        <sz val="11"/>
        <color rgb="FF00B050"/>
        <rFont val="Webdings"/>
        <family val="1"/>
        <charset val="2"/>
      </rPr>
      <t xml:space="preserve"> i</t>
    </r>
  </si>
  <si>
    <r>
      <t>Super-visor?</t>
    </r>
    <r>
      <rPr>
        <sz val="11"/>
        <color rgb="FF00B050"/>
        <rFont val="Webdings"/>
        <family val="1"/>
        <charset val="2"/>
      </rPr>
      <t xml:space="preserve"> i</t>
    </r>
  </si>
  <si>
    <r>
      <t>If Supervisor, Average # of Staff Supervised</t>
    </r>
    <r>
      <rPr>
        <sz val="11"/>
        <color rgb="FF00B050"/>
        <rFont val="Webdings"/>
        <family val="1"/>
        <charset val="2"/>
      </rPr>
      <t xml:space="preserve"> i</t>
    </r>
  </si>
  <si>
    <r>
      <t>Total Hours Paid</t>
    </r>
    <r>
      <rPr>
        <sz val="11"/>
        <color rgb="FF00B050"/>
        <rFont val="Webdings"/>
        <family val="1"/>
        <charset val="2"/>
      </rPr>
      <t xml:space="preserve"> i</t>
    </r>
  </si>
  <si>
    <r>
      <t xml:space="preserve">Total Wages Paid
</t>
    </r>
    <r>
      <rPr>
        <sz val="11"/>
        <color rgb="FF00B050"/>
        <rFont val="Webdings"/>
        <family val="1"/>
        <charset val="2"/>
      </rPr>
      <t>i</t>
    </r>
  </si>
  <si>
    <r>
      <t xml:space="preserve">% of Hours that were Overtime
</t>
    </r>
    <r>
      <rPr>
        <sz val="11"/>
        <color rgb="FF00B050"/>
        <rFont val="Webdings"/>
        <family val="1"/>
        <charset val="2"/>
      </rPr>
      <t>i</t>
    </r>
  </si>
  <si>
    <r>
      <t xml:space="preserve">Average Hourly Wage
</t>
    </r>
    <r>
      <rPr>
        <sz val="11"/>
        <color rgb="FF00B050"/>
        <rFont val="Webdings"/>
        <family val="1"/>
        <charset val="2"/>
      </rPr>
      <t>i</t>
    </r>
  </si>
  <si>
    <r>
      <t xml:space="preserve">Annual Turnover </t>
    </r>
    <r>
      <rPr>
        <sz val="11"/>
        <color rgb="FF00B050"/>
        <rFont val="Webdings"/>
        <family val="1"/>
        <charset val="2"/>
      </rPr>
      <t>i</t>
    </r>
  </si>
  <si>
    <r>
      <t>Following Years (Per Staff Avg.)</t>
    </r>
    <r>
      <rPr>
        <sz val="11"/>
        <color rgb="FF00B050"/>
        <rFont val="Webdings"/>
        <family val="1"/>
        <charset val="2"/>
      </rPr>
      <t xml:space="preserve"> i</t>
    </r>
  </si>
  <si>
    <r>
      <t>1st Year (Per Staff Avg.)</t>
    </r>
    <r>
      <rPr>
        <sz val="11"/>
        <color rgb="FF00B050"/>
        <rFont val="Webdings"/>
        <family val="1"/>
        <charset val="2"/>
      </rPr>
      <t xml:space="preserve"> i</t>
    </r>
  </si>
  <si>
    <t xml:space="preserve">Direct Care Workers - Wages and Training (cont.)
</t>
  </si>
  <si>
    <t>If your agency makes Vermont state unemployment insurance payments based on a percentage of wages, report your agency's state unemployment insurance tax rate for the reported fiscal year</t>
  </si>
  <si>
    <t>If your agency pays actual costs ("payments in lieu of contributions") of state unemployment insurance benefits claimed by former employees, report your agency's total unemployment insurance payments in the reported fiscal year</t>
  </si>
  <si>
    <r>
      <t xml:space="preserve">Service Coordination - T1016 </t>
    </r>
    <r>
      <rPr>
        <b/>
        <sz val="11"/>
        <color rgb="FF00B050"/>
        <rFont val="Times New Roman"/>
        <family val="1"/>
      </rPr>
      <t xml:space="preserve">(click </t>
    </r>
    <r>
      <rPr>
        <sz val="11"/>
        <color rgb="FF00B050"/>
        <rFont val="Webdings"/>
        <family val="1"/>
        <charset val="2"/>
      </rPr>
      <t>i</t>
    </r>
    <r>
      <rPr>
        <b/>
        <sz val="11"/>
        <color rgb="FF00B050"/>
        <rFont val="Times New Roman"/>
        <family val="1"/>
      </rPr>
      <t xml:space="preserve"> icons for directions)</t>
    </r>
  </si>
  <si>
    <t>Number of individuals who received a completed Employment Assessment in the reported fiscal year</t>
  </si>
  <si>
    <t>Number of individuals who began, but did not complete, an Employment Assessment in the reported fiscal year</t>
  </si>
  <si>
    <t>Number of individuals who received Employer and Job Development services in the reported fiscal year</t>
  </si>
  <si>
    <t>Number of individuals who were placed in employment in the reported fiscal year</t>
  </si>
  <si>
    <r>
      <t xml:space="preserve">Employment Supports - Job Training T2019 and Ongoing Support H2025 </t>
    </r>
    <r>
      <rPr>
        <b/>
        <sz val="11"/>
        <color rgb="FF00B050"/>
        <rFont val="Times New Roman"/>
        <family val="1"/>
      </rPr>
      <t xml:space="preserve">(click </t>
    </r>
    <r>
      <rPr>
        <sz val="11"/>
        <color rgb="FF00B050"/>
        <rFont val="Webdings"/>
        <family val="1"/>
        <charset val="2"/>
      </rPr>
      <t>i</t>
    </r>
    <r>
      <rPr>
        <b/>
        <sz val="11"/>
        <color rgb="FF00B050"/>
        <rFont val="Times New Roman"/>
        <family val="1"/>
      </rPr>
      <t xml:space="preserve"> icons for directions)</t>
    </r>
  </si>
  <si>
    <t>Group Therapy - 90853</t>
  </si>
  <si>
    <t>Clinical Services - Psychiatric Evaluation, Individual Therapy, Family Therapy, and Group Therapy</t>
  </si>
  <si>
    <t>Clinical Assessment - 90791, 90792, 96130, 96131, 96136, 96137</t>
  </si>
  <si>
    <t>Family Therapy - 90846 &amp; 90847</t>
  </si>
  <si>
    <t>Individual Therapy - 90832, 90834, 90837</t>
  </si>
  <si>
    <r>
      <t xml:space="preserve">Number of individuals who received a Psychiatric Diagnostic Evaluation </t>
    </r>
    <r>
      <rPr>
        <b/>
        <u/>
        <sz val="11"/>
        <rFont val="Times New Roman"/>
        <family val="1"/>
      </rPr>
      <t>without</t>
    </r>
    <r>
      <rPr>
        <sz val="11"/>
        <rFont val="Times New Roman"/>
        <family val="1"/>
      </rPr>
      <t xml:space="preserve"> Medical Services - 90791 </t>
    </r>
  </si>
  <si>
    <r>
      <t xml:space="preserve">Number of individuals who received a Psychiatric Diagnostic Evaluation </t>
    </r>
    <r>
      <rPr>
        <b/>
        <u/>
        <sz val="11"/>
        <rFont val="Times New Roman"/>
        <family val="1"/>
      </rPr>
      <t>with</t>
    </r>
    <r>
      <rPr>
        <sz val="11"/>
        <rFont val="Times New Roman"/>
        <family val="1"/>
      </rPr>
      <t xml:space="preserve"> Medical Services - 90792 </t>
    </r>
  </si>
  <si>
    <r>
      <t xml:space="preserve">Average number of clinician hours to complete a Psychiatric Diagnostic Evaluation </t>
    </r>
    <r>
      <rPr>
        <b/>
        <u/>
        <sz val="11"/>
        <rFont val="Times New Roman"/>
        <family val="1"/>
      </rPr>
      <t>without</t>
    </r>
    <r>
      <rPr>
        <sz val="11"/>
        <rFont val="Times New Roman"/>
        <family val="1"/>
      </rPr>
      <t xml:space="preserve"> Medical Services</t>
    </r>
  </si>
  <si>
    <r>
      <t xml:space="preserve">Average number of clinician hours to complete a Psychiatric Diagnostic Evaluation </t>
    </r>
    <r>
      <rPr>
        <b/>
        <u/>
        <sz val="11"/>
        <rFont val="Times New Roman"/>
        <family val="1"/>
      </rPr>
      <t>with</t>
    </r>
    <r>
      <rPr>
        <sz val="11"/>
        <rFont val="Times New Roman"/>
        <family val="1"/>
      </rPr>
      <t xml:space="preserve"> Medical Services</t>
    </r>
  </si>
  <si>
    <t>Number of individuals who received a Psychological and Neuropsychological Testing Evaluation - 96130 &amp; 96131</t>
  </si>
  <si>
    <t>Average number of clinician hours to complete a Psychological and Neuropsychological Testing Evaluation</t>
  </si>
  <si>
    <t>Average number of clinician hours to complete a Psychological and Neuropsychological Test Administration and Scoring</t>
  </si>
  <si>
    <r>
      <t>Behavioral Support, Assessment, Planning and Consultation Services H2019</t>
    </r>
    <r>
      <rPr>
        <b/>
        <sz val="11"/>
        <color rgb="FF00B050"/>
        <rFont val="Times New Roman"/>
        <family val="1"/>
      </rPr>
      <t xml:space="preserve"> (click </t>
    </r>
    <r>
      <rPr>
        <sz val="11"/>
        <color rgb="FF00B050"/>
        <rFont val="Webdings"/>
        <family val="1"/>
        <charset val="2"/>
      </rPr>
      <t>i</t>
    </r>
    <r>
      <rPr>
        <b/>
        <sz val="11"/>
        <color rgb="FF00B050"/>
        <rFont val="Times New Roman"/>
        <family val="1"/>
      </rPr>
      <t xml:space="preserve"> icons for directions)</t>
    </r>
  </si>
  <si>
    <r>
      <t>Supportive Services - Communication Support H2025</t>
    </r>
    <r>
      <rPr>
        <b/>
        <sz val="11"/>
        <color rgb="FF00B050"/>
        <rFont val="Times New Roman"/>
        <family val="1"/>
      </rPr>
      <t xml:space="preserve"> (click </t>
    </r>
    <r>
      <rPr>
        <sz val="11"/>
        <color rgb="FF00B050"/>
        <rFont val="Webdings"/>
        <family val="1"/>
        <charset val="2"/>
      </rPr>
      <t>i</t>
    </r>
    <r>
      <rPr>
        <b/>
        <sz val="11"/>
        <color rgb="FF00B050"/>
        <rFont val="Times New Roman"/>
        <family val="1"/>
      </rPr>
      <t xml:space="preserve"> icons for directions)</t>
    </r>
  </si>
  <si>
    <t>Emergency/ Crisis Assessment, Support and Referral H2011</t>
  </si>
  <si>
    <r>
      <t xml:space="preserve">Crisis Services - Emergency/ Crisis Beds H0046 </t>
    </r>
    <r>
      <rPr>
        <b/>
        <sz val="11"/>
        <color rgb="FF00B050"/>
        <rFont val="Times New Roman"/>
        <family val="1"/>
      </rPr>
      <t xml:space="preserve">(click </t>
    </r>
    <r>
      <rPr>
        <sz val="11"/>
        <color rgb="FF00B050"/>
        <rFont val="Webdings"/>
        <family val="1"/>
        <charset val="2"/>
      </rPr>
      <t>i</t>
    </r>
    <r>
      <rPr>
        <b/>
        <sz val="11"/>
        <color rgb="FF00B050"/>
        <rFont val="Times New Roman"/>
        <family val="1"/>
      </rPr>
      <t xml:space="preserve"> icons for directions)</t>
    </r>
  </si>
  <si>
    <t>Number of individuals who received Emergency/ Crisis Bed services in the reported fiscal year</t>
  </si>
  <si>
    <r>
      <t>Supervised Living S5135</t>
    </r>
    <r>
      <rPr>
        <b/>
        <sz val="11"/>
        <color rgb="FF00B050"/>
        <rFont val="Times New Roman"/>
        <family val="1"/>
      </rPr>
      <t xml:space="preserve"> (click </t>
    </r>
    <r>
      <rPr>
        <sz val="11"/>
        <color rgb="FF00B050"/>
        <rFont val="Webdings"/>
        <family val="1"/>
        <charset val="2"/>
      </rPr>
      <t>i</t>
    </r>
    <r>
      <rPr>
        <b/>
        <sz val="11"/>
        <color rgb="FF00B050"/>
        <rFont val="Times New Roman"/>
        <family val="1"/>
      </rPr>
      <t xml:space="preserve"> icons for directions)</t>
    </r>
  </si>
  <si>
    <r>
      <t xml:space="preserve">Staffed Living T2016 </t>
    </r>
    <r>
      <rPr>
        <b/>
        <sz val="11"/>
        <color rgb="FF00B050"/>
        <rFont val="Times New Roman"/>
        <family val="1"/>
      </rPr>
      <t xml:space="preserve">(click </t>
    </r>
    <r>
      <rPr>
        <sz val="11"/>
        <color rgb="FF00B050"/>
        <rFont val="Webdings"/>
        <family val="1"/>
        <charset val="2"/>
      </rPr>
      <t>i</t>
    </r>
    <r>
      <rPr>
        <b/>
        <sz val="11"/>
        <color rgb="FF00B050"/>
        <rFont val="Times New Roman"/>
        <family val="1"/>
      </rPr>
      <t xml:space="preserve"> icons for directions)</t>
    </r>
  </si>
  <si>
    <r>
      <t xml:space="preserve">Group Living T2033 </t>
    </r>
    <r>
      <rPr>
        <b/>
        <sz val="11"/>
        <color rgb="FF00B050"/>
        <rFont val="Times New Roman"/>
        <family val="1"/>
      </rPr>
      <t xml:space="preserve">(click </t>
    </r>
    <r>
      <rPr>
        <sz val="11"/>
        <color rgb="FF00B050"/>
        <rFont val="Webdings"/>
        <family val="1"/>
        <charset val="2"/>
      </rPr>
      <t>i</t>
    </r>
    <r>
      <rPr>
        <b/>
        <sz val="11"/>
        <color rgb="FF00B050"/>
        <rFont val="Times New Roman"/>
        <family val="1"/>
      </rPr>
      <t xml:space="preserve"> icons for directions)</t>
    </r>
  </si>
  <si>
    <t>Number of your agency's Shared Living homes that received initial approval and placement in the reported fiscal year</t>
  </si>
  <si>
    <r>
      <t>Shared Living (licensed, S5145) and Shared Living (not licensed, S5140)</t>
    </r>
    <r>
      <rPr>
        <b/>
        <sz val="11"/>
        <color rgb="FF00B050"/>
        <rFont val="Times New Roman"/>
        <family val="1"/>
      </rPr>
      <t xml:space="preserve"> (click </t>
    </r>
    <r>
      <rPr>
        <sz val="11"/>
        <color rgb="FF00B050"/>
        <rFont val="Webdings"/>
        <family val="1"/>
        <charset val="2"/>
      </rPr>
      <t>i</t>
    </r>
    <r>
      <rPr>
        <b/>
        <sz val="11"/>
        <color rgb="FF00B050"/>
        <rFont val="Times New Roman"/>
        <family val="1"/>
      </rPr>
      <t xml:space="preserve"> icons for directions)</t>
    </r>
  </si>
  <si>
    <r>
      <t xml:space="preserve">Shared Living (licensed, S5145) and Shared Living (not licensed, S5140) - Individual Detail </t>
    </r>
    <r>
      <rPr>
        <b/>
        <sz val="11"/>
        <color rgb="FF00B050"/>
        <rFont val="Times New Roman"/>
        <family val="1"/>
      </rPr>
      <t xml:space="preserve">(click </t>
    </r>
    <r>
      <rPr>
        <sz val="11"/>
        <color rgb="FF00B050"/>
        <rFont val="Webdings"/>
        <family val="1"/>
        <charset val="2"/>
      </rPr>
      <t>i</t>
    </r>
    <r>
      <rPr>
        <b/>
        <sz val="11"/>
        <color rgb="FF00B050"/>
        <rFont val="Times New Roman"/>
        <family val="1"/>
      </rPr>
      <t xml:space="preserve"> icons for directions)</t>
    </r>
  </si>
  <si>
    <t>Clinical Assessment
 9079X, 9613X</t>
  </si>
  <si>
    <t>– distributed by –</t>
  </si>
  <si>
    <t>Burns &amp; Associates</t>
  </si>
  <si>
    <t>A Division of Health Management Associates</t>
  </si>
  <si>
    <r>
      <t xml:space="preserve">Community Supports - Individual T2021 </t>
    </r>
    <r>
      <rPr>
        <b/>
        <sz val="11"/>
        <color rgb="FF00B050"/>
        <rFont val="Times New Roman"/>
        <family val="1"/>
      </rPr>
      <t xml:space="preserve">(click </t>
    </r>
    <r>
      <rPr>
        <sz val="11"/>
        <color rgb="FF00B050"/>
        <rFont val="Webdings"/>
        <family val="1"/>
        <charset val="2"/>
      </rPr>
      <t>i</t>
    </r>
    <r>
      <rPr>
        <b/>
        <sz val="11"/>
        <color rgb="FF00B050"/>
        <rFont val="Times New Roman"/>
        <family val="1"/>
      </rPr>
      <t xml:space="preserve"> icons for directions)</t>
    </r>
  </si>
  <si>
    <r>
      <t xml:space="preserve">Number of individuals receiving 90846 Family Therapy services </t>
    </r>
    <r>
      <rPr>
        <i/>
        <sz val="11"/>
        <rFont val="Times New Roman"/>
        <family val="1"/>
      </rPr>
      <t>without the person</t>
    </r>
    <r>
      <rPr>
        <sz val="11"/>
        <rFont val="Times New Roman"/>
        <family val="1"/>
      </rPr>
      <t xml:space="preserve"> from your agency</t>
    </r>
  </si>
  <si>
    <r>
      <t xml:space="preserve">Number of individuals receiving 90847 Family Therapy services </t>
    </r>
    <r>
      <rPr>
        <i/>
        <sz val="11"/>
        <rFont val="Times New Roman"/>
        <family val="1"/>
      </rPr>
      <t>with the person</t>
    </r>
    <r>
      <rPr>
        <sz val="11"/>
        <rFont val="Times New Roman"/>
        <family val="1"/>
      </rPr>
      <t xml:space="preserve"> from your agency</t>
    </r>
  </si>
  <si>
    <r>
      <t xml:space="preserve">Average number of 90846 Family Therapy sessions </t>
    </r>
    <r>
      <rPr>
        <i/>
        <sz val="11"/>
        <rFont val="Times New Roman"/>
        <family val="1"/>
      </rPr>
      <t>without the person</t>
    </r>
    <r>
      <rPr>
        <sz val="11"/>
        <rFont val="Times New Roman"/>
        <family val="1"/>
      </rPr>
      <t xml:space="preserve"> per individual per year</t>
    </r>
  </si>
  <si>
    <r>
      <t xml:space="preserve">Average length in hours of a 90846 Family Therapy session </t>
    </r>
    <r>
      <rPr>
        <i/>
        <sz val="11"/>
        <rFont val="Times New Roman"/>
        <family val="1"/>
      </rPr>
      <t>without the person</t>
    </r>
    <r>
      <rPr>
        <sz val="11"/>
        <rFont val="Times New Roman"/>
        <family val="1"/>
      </rPr>
      <t xml:space="preserve"> </t>
    </r>
  </si>
  <si>
    <r>
      <t xml:space="preserve">Average number of 90847 Family Therapy sessions </t>
    </r>
    <r>
      <rPr>
        <i/>
        <sz val="11"/>
        <rFont val="Times New Roman"/>
        <family val="1"/>
      </rPr>
      <t>with the person</t>
    </r>
    <r>
      <rPr>
        <sz val="11"/>
        <rFont val="Times New Roman"/>
        <family val="1"/>
      </rPr>
      <t xml:space="preserve"> per individual per year</t>
    </r>
  </si>
  <si>
    <r>
      <t xml:space="preserve">Average length in hours of a 90847 Family Therapy sessions </t>
    </r>
    <r>
      <rPr>
        <i/>
        <sz val="11"/>
        <rFont val="Times New Roman"/>
        <family val="1"/>
      </rPr>
      <t>with the person</t>
    </r>
  </si>
  <si>
    <r>
      <t xml:space="preserve">Hourly Respite Supports S5150 and Daily Respite Supports S5151 </t>
    </r>
    <r>
      <rPr>
        <b/>
        <sz val="11"/>
        <color rgb="FF00B050"/>
        <rFont val="Times New Roman"/>
        <family val="1"/>
      </rPr>
      <t xml:space="preserve">(click </t>
    </r>
    <r>
      <rPr>
        <sz val="11"/>
        <color rgb="FF00B050"/>
        <rFont val="Webdings"/>
        <family val="1"/>
        <charset val="2"/>
      </rPr>
      <t>i</t>
    </r>
    <r>
      <rPr>
        <b/>
        <sz val="11"/>
        <color rgb="FF00B050"/>
        <rFont val="Times New Roman"/>
        <family val="1"/>
      </rPr>
      <t xml:space="preserve"> icons for directions)</t>
    </r>
  </si>
  <si>
    <t>Number of individuals receiving transportation as part of their Community Supports - Individual service who require a wheelchair accessible vehicle</t>
  </si>
  <si>
    <t>Average number of hours of Community Supports - Individual that an individual receives in a week</t>
  </si>
  <si>
    <t>Average number of face-to-face Community Supports - Individual visits per week per direct care worker</t>
  </si>
  <si>
    <t>Average length in hours of an Community Supports - Individual visit</t>
  </si>
  <si>
    <t>Percent of Community Supports - Individual hours provided by your agency delivered to groups of two or more individuals</t>
  </si>
  <si>
    <t>Number of individuals receiving Community Supports - Individual from your agency</t>
  </si>
  <si>
    <t>Number of individuals regularly receiving Community Supports - Group services in a facility from your agency</t>
  </si>
  <si>
    <t>Average number of hours Community Supports - Group services in a facility that an individual receives per week</t>
  </si>
  <si>
    <t>Total number of weekly hours of facility-based Community Supports - Group services</t>
  </si>
  <si>
    <t>Number of individuals regularly receiving Community Supports - Group services in the community from your agency</t>
  </si>
  <si>
    <t>Average hours of Community Supports - Group services in the community that an individual receives per week</t>
  </si>
  <si>
    <t>Respite Supports
 S5150-S5151</t>
  </si>
  <si>
    <t>Average attendance rate for individuals receiving Community Supports - Group services</t>
  </si>
  <si>
    <t>Facility</t>
  </si>
  <si>
    <t>Providing Community Supports - Group services</t>
  </si>
  <si>
    <r>
      <t xml:space="preserve">Community Supports - Group Support T2021 </t>
    </r>
    <r>
      <rPr>
        <b/>
        <sz val="11"/>
        <color rgb="FF00B050"/>
        <rFont val="Times New Roman"/>
        <family val="1"/>
      </rPr>
      <t xml:space="preserve">(click </t>
    </r>
    <r>
      <rPr>
        <sz val="11"/>
        <color rgb="FF00B050"/>
        <rFont val="Webdings"/>
        <family val="1"/>
        <charset val="2"/>
      </rPr>
      <t>i</t>
    </r>
    <r>
      <rPr>
        <b/>
        <sz val="11"/>
        <color rgb="FF00B050"/>
        <rFont val="Times New Roman"/>
        <family val="1"/>
      </rPr>
      <t xml:space="preserve"> icons for directions)</t>
    </r>
  </si>
  <si>
    <t>Number of individuals receiving transportation</t>
  </si>
  <si>
    <t>Total on-call payments (excluding paid work hours) to ensure staff availability for Emergency/ Crisis Assessment, Support, and Referral services in the reported fiscal year, as applicable</t>
  </si>
  <si>
    <t>Number of individuals who received Emergency/ Crisis Assessment, Support, and Referral services in the reported fiscal year</t>
  </si>
  <si>
    <t>Number of individuals receiving transportation as part of their  Emergency/ Crisis Assessment, Support, and Referral services who require a wheelchair accessible vehicle</t>
  </si>
  <si>
    <t>Number of individuals receiving transportation as part of their  Emergency/ Crisis Assessment, Support, and Referral services</t>
  </si>
  <si>
    <r>
      <t xml:space="preserve">Clinical Services - Medication and Medical Support and Consultation Services 99211-99215 </t>
    </r>
    <r>
      <rPr>
        <b/>
        <sz val="11"/>
        <color rgb="FF00B050"/>
        <rFont val="Times New Roman"/>
        <family val="1"/>
      </rPr>
      <t xml:space="preserve">(click </t>
    </r>
    <r>
      <rPr>
        <sz val="11"/>
        <color rgb="FF00B050"/>
        <rFont val="Webdings"/>
        <family val="1"/>
        <charset val="2"/>
      </rPr>
      <t>i</t>
    </r>
    <r>
      <rPr>
        <b/>
        <sz val="11"/>
        <color rgb="FF00B050"/>
        <rFont val="Times New Roman"/>
        <family val="1"/>
      </rPr>
      <t xml:space="preserve"> icons for directions)</t>
    </r>
  </si>
  <si>
    <t>What tools or evaluation instruments are used in Psychological and Neuropsychological Testing? [type description here]</t>
  </si>
  <si>
    <t>What tools or evaluation instruments are used in Psychiatric Diagnostic Evaluation? [type description here]</t>
  </si>
  <si>
    <t>Average number of absences per individual/per year (annualized)</t>
  </si>
  <si>
    <r>
      <t xml:space="preserve">Frequency </t>
    </r>
    <r>
      <rPr>
        <sz val="11"/>
        <color rgb="FF00B050"/>
        <rFont val="Webdings"/>
        <family val="1"/>
        <charset val="2"/>
      </rPr>
      <t>i</t>
    </r>
  </si>
  <si>
    <r>
      <t xml:space="preserve">Description </t>
    </r>
    <r>
      <rPr>
        <sz val="11"/>
        <color rgb="FF00B050"/>
        <rFont val="Webdings"/>
        <family val="1"/>
        <charset val="2"/>
      </rPr>
      <t>i</t>
    </r>
  </si>
  <si>
    <t>Individuals receiving</t>
  </si>
  <si>
    <t>Gym Membership</t>
  </si>
  <si>
    <t>Monthly</t>
  </si>
  <si>
    <r>
      <t xml:space="preserve">Staffing Pattern for a 'typical' week for a service coordinator.  Input the number of hours per week for the following: </t>
    </r>
    <r>
      <rPr>
        <sz val="11"/>
        <rFont val="Times New Roman"/>
        <family val="1"/>
      </rPr>
      <t xml:space="preserve"> </t>
    </r>
    <r>
      <rPr>
        <sz val="11"/>
        <color rgb="FF00B050"/>
        <rFont val="Webdings"/>
        <family val="1"/>
        <charset val="2"/>
      </rPr>
      <t>i</t>
    </r>
  </si>
  <si>
    <r>
      <t xml:space="preserve">Time 'lost' due to missed appointments </t>
    </r>
    <r>
      <rPr>
        <sz val="11"/>
        <color rgb="FF00B050"/>
        <rFont val="Webdings"/>
        <family val="1"/>
        <charset val="2"/>
      </rPr>
      <t>i</t>
    </r>
  </si>
  <si>
    <r>
      <t xml:space="preserve">Other activities [type description here] </t>
    </r>
    <r>
      <rPr>
        <sz val="11"/>
        <color rgb="FF00B050"/>
        <rFont val="Webdings"/>
        <family val="1"/>
        <charset val="2"/>
      </rPr>
      <t>i</t>
    </r>
  </si>
  <si>
    <r>
      <t>Yes</t>
    </r>
    <r>
      <rPr>
        <sz val="11"/>
        <rFont val="Times New Roman"/>
        <family val="1"/>
      </rPr>
      <t xml:space="preserve"> </t>
    </r>
    <r>
      <rPr>
        <sz val="11"/>
        <color rgb="FF00B050"/>
        <rFont val="Webdings"/>
        <family val="1"/>
        <charset val="2"/>
      </rPr>
      <t>i</t>
    </r>
  </si>
  <si>
    <t>Cost per person per unit</t>
  </si>
  <si>
    <t>Total Annual Cost</t>
  </si>
  <si>
    <t>Agency Response</t>
  </si>
  <si>
    <t>Name or ID for each service coordinator</t>
  </si>
  <si>
    <t>Carol Smith</t>
  </si>
  <si>
    <r>
      <t xml:space="preserve">Average miles driven per week to transport individuals </t>
    </r>
    <r>
      <rPr>
        <sz val="11"/>
        <color rgb="FF00B050"/>
        <rFont val="Webdings"/>
        <family val="1"/>
        <charset val="2"/>
      </rPr>
      <t>i</t>
    </r>
  </si>
  <si>
    <t>Number of work hours in the reported fiscal year</t>
  </si>
  <si>
    <r>
      <t xml:space="preserve">Average miles driven per week to travel between individuals </t>
    </r>
    <r>
      <rPr>
        <sz val="11"/>
        <color rgb="FF00B050"/>
        <rFont val="Webdings"/>
        <family val="1"/>
        <charset val="2"/>
      </rPr>
      <t>i</t>
    </r>
  </si>
  <si>
    <r>
      <t xml:space="preserve">Developing Individual Support Agreement (ISA) </t>
    </r>
    <r>
      <rPr>
        <sz val="11"/>
        <color rgb="FF00B050"/>
        <rFont val="Webdings"/>
        <family val="1"/>
        <charset val="2"/>
      </rPr>
      <t>i</t>
    </r>
  </si>
  <si>
    <r>
      <t xml:space="preserve">Providing direct services other than Service Coordination </t>
    </r>
    <r>
      <rPr>
        <sz val="11"/>
        <color rgb="FF00B050"/>
        <rFont val="Webdings"/>
        <family val="1"/>
        <charset val="2"/>
      </rPr>
      <t>i</t>
    </r>
  </si>
  <si>
    <r>
      <t xml:space="preserve">Program management for other services </t>
    </r>
    <r>
      <rPr>
        <sz val="11"/>
        <color rgb="FF00B050"/>
        <rFont val="Webdings"/>
        <family val="1"/>
        <charset val="2"/>
      </rPr>
      <t>i</t>
    </r>
  </si>
  <si>
    <r>
      <t xml:space="preserve">Developing and implementing Behavior Support Plans </t>
    </r>
    <r>
      <rPr>
        <sz val="11"/>
        <color rgb="FF00B050"/>
        <rFont val="Webdings"/>
        <family val="1"/>
        <charset val="2"/>
      </rPr>
      <t>i</t>
    </r>
  </si>
  <si>
    <r>
      <t xml:space="preserve">Providing financial management services </t>
    </r>
    <r>
      <rPr>
        <sz val="11"/>
        <color rgb="FF00B050"/>
        <rFont val="Webdings"/>
        <family val="1"/>
        <charset val="2"/>
      </rPr>
      <t>i</t>
    </r>
  </si>
  <si>
    <r>
      <t xml:space="preserve">Providing medical-related supports </t>
    </r>
    <r>
      <rPr>
        <sz val="11"/>
        <color rgb="FF00B050"/>
        <rFont val="Webdings"/>
        <family val="1"/>
        <charset val="2"/>
      </rPr>
      <t>i</t>
    </r>
  </si>
  <si>
    <r>
      <t xml:space="preserve">Tracking individuals' utilization and budgets </t>
    </r>
    <r>
      <rPr>
        <sz val="11"/>
        <color rgb="FF00B050"/>
        <rFont val="Webdings"/>
        <family val="1"/>
        <charset val="2"/>
      </rPr>
      <t>i</t>
    </r>
  </si>
  <si>
    <t>I/DD HCBS program revenues</t>
  </si>
  <si>
    <t>Other agency revenues</t>
  </si>
  <si>
    <t>All General Insurance Other than Building or Vehicles</t>
  </si>
  <si>
    <t>Of the direct care workers listed on Line 1, number currently eligible for holiday pay</t>
  </si>
  <si>
    <t>Of the direct care workers listed on Line 1, number currently eligible for PTO</t>
  </si>
  <si>
    <t>Of the direct care workers listed on Line 1, number currently eligible for health insurance</t>
  </si>
  <si>
    <t>Of the eligible direct care workers listed on Line 9, number currently receiving health insurance from your agency</t>
  </si>
  <si>
    <t>Your agency's total contribution to health insurance costs in the previous month for the staff listed on Line 10</t>
  </si>
  <si>
    <r>
      <t>Calculated average monthly cost per participating employee</t>
    </r>
    <r>
      <rPr>
        <sz val="11"/>
        <color rgb="FF00B050"/>
        <rFont val="Webdings"/>
        <family val="1"/>
        <charset val="2"/>
      </rPr>
      <t xml:space="preserve"> i</t>
    </r>
  </si>
  <si>
    <t>Of the direct care workers listed on Line 1, number currently eligible for these benefits</t>
  </si>
  <si>
    <t>Of the eligible direct care workers listed on Line 15, number currently receiving these benefits from your agency</t>
  </si>
  <si>
    <t>Your agency's cost in the previous month to provide these benefits for the direct care workers listed on Line 16</t>
  </si>
  <si>
    <t>Average workers' compensation cost for direct care workers under your current policy (per $100 in wages paid)?</t>
  </si>
  <si>
    <t>Svc. Coor. #1</t>
  </si>
  <si>
    <t>Svc. Coor. #2</t>
  </si>
  <si>
    <t>Svc. Coor. #3</t>
  </si>
  <si>
    <t>Svc. Coor. #4</t>
  </si>
  <si>
    <t>Svc. Coor. #5</t>
  </si>
  <si>
    <t>Svc. Coor. #6</t>
  </si>
  <si>
    <t>Svc. Coor. #7</t>
  </si>
  <si>
    <t>Svc. Coor. #8</t>
  </si>
  <si>
    <t>Svc. Coor. #9</t>
  </si>
  <si>
    <t>Svc. Coor. #10</t>
  </si>
  <si>
    <t>Svc. Coor. #11</t>
  </si>
  <si>
    <t>Svc. Coor. #12</t>
  </si>
  <si>
    <t>Svc. Coor. #13</t>
  </si>
  <si>
    <t>Svc. Coor. #14</t>
  </si>
  <si>
    <t>Svc. Coor. #15</t>
  </si>
  <si>
    <t>Svc. Coor. #16</t>
  </si>
  <si>
    <t>Svc. Coor. #17</t>
  </si>
  <si>
    <t>Svc. Coor. #18</t>
  </si>
  <si>
    <t>Svc. Coor. #19</t>
  </si>
  <si>
    <t>Svc. Coor. #20</t>
  </si>
  <si>
    <t>Svc. Coor. #21</t>
  </si>
  <si>
    <t>Svc. Coor. #22</t>
  </si>
  <si>
    <t>Svc. Coor. #23</t>
  </si>
  <si>
    <t>Svc. Coor. #24</t>
  </si>
  <si>
    <t>Svc. Coor. #25</t>
  </si>
  <si>
    <t>Svc. Coor. #26</t>
  </si>
  <si>
    <t>Svc. Coor. #27</t>
  </si>
  <si>
    <t>Svc. Coor. #28</t>
  </si>
  <si>
    <t>Svc. Coor. #29</t>
  </si>
  <si>
    <t>Svc. Coor. #30</t>
  </si>
  <si>
    <t>Svc. Coor. #31</t>
  </si>
  <si>
    <t>Svc. Coor. #32</t>
  </si>
  <si>
    <t>Svc. Coor. #33</t>
  </si>
  <si>
    <t>Svc. Coor. #34</t>
  </si>
  <si>
    <t>Svc. Coor. #35</t>
  </si>
  <si>
    <t>Svc. Coor. #36</t>
  </si>
  <si>
    <t>Svc. Coor. #37</t>
  </si>
  <si>
    <t>Svc. Coor. #38</t>
  </si>
  <si>
    <t>Svc. Coor. #39</t>
  </si>
  <si>
    <t>Svc. Coor. #40</t>
  </si>
  <si>
    <t>Svc. Coor. #41</t>
  </si>
  <si>
    <t>Svc. Coor. #42</t>
  </si>
  <si>
    <t>Svc. Coor. #43</t>
  </si>
  <si>
    <t>Svc. Coor. #44</t>
  </si>
  <si>
    <t>Svc. Coor. #45</t>
  </si>
  <si>
    <t>Svc. Coor. #46</t>
  </si>
  <si>
    <t>Svc. Coor. #47</t>
  </si>
  <si>
    <t>Svc. Coor. #48</t>
  </si>
  <si>
    <t>Svc. Coor. #49</t>
  </si>
  <si>
    <t>Svc. Coor. #50</t>
  </si>
  <si>
    <t>Svc. Coor. #51</t>
  </si>
  <si>
    <t>Svc. Coor. #52</t>
  </si>
  <si>
    <t>Svc. Coor. #53</t>
  </si>
  <si>
    <t>Svc. Coor. #54</t>
  </si>
  <si>
    <t>Svc. Coor. #55</t>
  </si>
  <si>
    <t>Svc. Coor. #56</t>
  </si>
  <si>
    <t>Svc. Coor. #57</t>
  </si>
  <si>
    <t>Svc. Coor. #58</t>
  </si>
  <si>
    <t>Svc. Coor. #59</t>
  </si>
  <si>
    <t>Svc. Coor. #60</t>
  </si>
  <si>
    <t>Svc. Coor. #61</t>
  </si>
  <si>
    <t>Svc. Coor. #62</t>
  </si>
  <si>
    <t>Svc. Coor. #63</t>
  </si>
  <si>
    <t>Svc. Coor. #64</t>
  </si>
  <si>
    <t>Svc. Coor. #65</t>
  </si>
  <si>
    <t>Svc. Coor. #66</t>
  </si>
  <si>
    <t>Svc. Coor. #67</t>
  </si>
  <si>
    <t>Svc. Coor. #68</t>
  </si>
  <si>
    <t>Svc. Coor. #69</t>
  </si>
  <si>
    <t>Svc. Coor. #70</t>
  </si>
  <si>
    <t>Svc. Coor. #71</t>
  </si>
  <si>
    <t>Svc. Coor. #72</t>
  </si>
  <si>
    <t>Svc. Coor. #73</t>
  </si>
  <si>
    <t>Svc. Coor. #74</t>
  </si>
  <si>
    <t>Svc. Coor. #75</t>
  </si>
  <si>
    <r>
      <t xml:space="preserve">Percent of work hours reported on Line 4 associated with providing service coordination activities </t>
    </r>
    <r>
      <rPr>
        <sz val="11"/>
        <color rgb="FF00B050"/>
        <rFont val="Webdings"/>
        <family val="1"/>
        <charset val="2"/>
      </rPr>
      <t>i</t>
    </r>
  </si>
  <si>
    <r>
      <t xml:space="preserve">Caseload for each service coordinator </t>
    </r>
    <r>
      <rPr>
        <sz val="11"/>
        <color rgb="FF00B050"/>
        <rFont val="Webdings"/>
        <family val="1"/>
        <charset val="2"/>
      </rPr>
      <t>i</t>
    </r>
  </si>
  <si>
    <r>
      <t xml:space="preserve">Number of service coordination contacts per individual per year </t>
    </r>
    <r>
      <rPr>
        <sz val="11"/>
        <color rgb="FF00B050"/>
        <rFont val="Webdings"/>
        <family val="1"/>
        <charset val="2"/>
      </rPr>
      <t>i</t>
    </r>
  </si>
  <si>
    <r>
      <t xml:space="preserve">Number of face-to-face service coordination contacts per individual per year </t>
    </r>
    <r>
      <rPr>
        <sz val="11"/>
        <color rgb="FF00B050"/>
        <rFont val="Webdings"/>
        <family val="1"/>
        <charset val="2"/>
      </rPr>
      <t>i</t>
    </r>
  </si>
  <si>
    <r>
      <t xml:space="preserve">Training and supervising other service coordinators </t>
    </r>
    <r>
      <rPr>
        <sz val="11"/>
        <color rgb="FF00B050"/>
        <rFont val="Webdings"/>
        <family val="1"/>
        <charset val="2"/>
      </rPr>
      <t>i</t>
    </r>
  </si>
  <si>
    <r>
      <t xml:space="preserve">Supporting individuals who self-direct services </t>
    </r>
    <r>
      <rPr>
        <sz val="11"/>
        <color rgb="FF00B050"/>
        <rFont val="Webdings"/>
        <family val="1"/>
        <charset val="2"/>
      </rPr>
      <t>i</t>
    </r>
  </si>
  <si>
    <r>
      <t xml:space="preserve">Providing crisis supports </t>
    </r>
    <r>
      <rPr>
        <sz val="11"/>
        <color rgb="FF00B050"/>
        <rFont val="Webdings"/>
        <family val="1"/>
        <charset val="2"/>
      </rPr>
      <t>i</t>
    </r>
  </si>
  <si>
    <r>
      <t xml:space="preserve">Transporting individuals </t>
    </r>
    <r>
      <rPr>
        <sz val="11"/>
        <color rgb="FF00B050"/>
        <rFont val="Webdings"/>
        <family val="1"/>
        <charset val="2"/>
      </rPr>
      <t>i</t>
    </r>
  </si>
  <si>
    <r>
      <t xml:space="preserve">Recordkeeping </t>
    </r>
    <r>
      <rPr>
        <sz val="11"/>
        <color rgb="FF00B050"/>
        <rFont val="Webdings"/>
        <family val="1"/>
        <charset val="2"/>
      </rPr>
      <t>i</t>
    </r>
  </si>
  <si>
    <r>
      <t xml:space="preserve">'Employer time' </t>
    </r>
    <r>
      <rPr>
        <sz val="11"/>
        <color rgb="FF00B050"/>
        <rFont val="Webdings"/>
        <family val="1"/>
        <charset val="2"/>
      </rPr>
      <t>i</t>
    </r>
  </si>
  <si>
    <r>
      <t xml:space="preserve">Traveling between appointments/individuals </t>
    </r>
    <r>
      <rPr>
        <sz val="11"/>
        <color rgb="FF00B050"/>
        <rFont val="Webdings"/>
        <family val="1"/>
        <charset val="2"/>
      </rPr>
      <t>i</t>
    </r>
  </si>
  <si>
    <t>Providing Community Supports - Individual services  [Line 4 * Line 5]</t>
  </si>
  <si>
    <t>Report whether the program is facility-based (meaning any portion of the program is delivered in a facility)</t>
  </si>
  <si>
    <t>Total square footage of the facility where services are delivered</t>
  </si>
  <si>
    <t>What supplies are included in the cost reported on Line 12? [type description here]</t>
  </si>
  <si>
    <t>Input-Group #1</t>
  </si>
  <si>
    <t>Input-Group #2</t>
  </si>
  <si>
    <t>Input-Group #3</t>
  </si>
  <si>
    <t>Input-Group #4</t>
  </si>
  <si>
    <t>Input-Group #5</t>
  </si>
  <si>
    <t>Number of individuals receiving transportation as part of their Community Supports - Group services who require a wheelchair accessible vehicle</t>
  </si>
  <si>
    <t>Number of vehicles owned or leased by your agency and utilized for Community Supports - Group services</t>
  </si>
  <si>
    <t>Number of hours per week that the program is operating and providing services</t>
  </si>
  <si>
    <t>Number of individuals who received Job Development services, but did not obtain employment in the reported fiscal year</t>
  </si>
  <si>
    <t>Number of individuals receiving Job Training services from your agency</t>
  </si>
  <si>
    <t>Number of individuals receiving transportation as part of their Job Training services who require a wheelchair accessible vehicle</t>
  </si>
  <si>
    <t>Average hours of Job Training support per week per individual (include collateral contacts)</t>
  </si>
  <si>
    <t>Number of individuals receiving transportation as part of their Ongoing Support services who require a wheelchair accessible vehicle</t>
  </si>
  <si>
    <t>Average Job Training and Ongoing Support caseload per full-time equivalent direct care worker</t>
  </si>
  <si>
    <t>Staffing and Compensation for Daily Respite</t>
  </si>
  <si>
    <t>Providing Supervised Living services [Line 5 * Line 6]</t>
  </si>
  <si>
    <t>Average miles driven per week per home supervisor</t>
  </si>
  <si>
    <t>Are training hours typically delivered by the same staff person who supervises the home?</t>
  </si>
  <si>
    <t>Shared Living Payment</t>
  </si>
  <si>
    <t>Unit of Payment</t>
  </si>
  <si>
    <t>Payment Amount</t>
  </si>
  <si>
    <t>Agency-Funded Supports in Reported Fiscal Year</t>
  </si>
  <si>
    <t># of Respite Hours Provided</t>
  </si>
  <si>
    <t># of Hours of Outside Supports Provided in Home</t>
  </si>
  <si>
    <t>Other Monthly Payments to Shared Living Home</t>
  </si>
  <si>
    <t>Transpor-tation</t>
  </si>
  <si>
    <t>Other Services (e.g. Community Support)</t>
  </si>
  <si>
    <t>Room &amp; Board Payment</t>
  </si>
  <si>
    <t>Number of Days Absent in Reported Fiscal Year</t>
  </si>
  <si>
    <t>Number of individuals who received Psychological and Neuropsych. Test Administration and Scoring - 96136 &amp; 96137</t>
  </si>
  <si>
    <t>Number of individuals receiving Medical Support and Consultation Services from your agency funded through DDSD</t>
  </si>
  <si>
    <t>Total approximate square footage for all clinics where Medical Support and Consultation Services are provided</t>
  </si>
  <si>
    <t>Total annual cost of rent/mortgage/depreciation for all clinics where Medical Support and Consultation Services are provided</t>
  </si>
  <si>
    <t>Total annual cost of janitorial/landscaping/repairs for all clinics where Medical Support and Consultation Services are provided</t>
  </si>
  <si>
    <t>Total annual cost of utilities/telecommunications for all clinics where Medical Support and Consultation Services are provided</t>
  </si>
  <si>
    <t>Providing Medical Support and Consultation Services</t>
  </si>
  <si>
    <t>Average length of an individual's stay in an Emergency/ Crisis facility/bed in the reported fiscal year (in days)</t>
  </si>
  <si>
    <t>Total number of Emergency/ Crisis Bed days of service provided in the reported fiscal year</t>
  </si>
  <si>
    <t>Total number of direct care staff hours provided to individuals receiving Emergency/ Crisis Bed services</t>
  </si>
  <si>
    <t>Has all time been allocated? (Total hours from Line 15 should equal sum of Lines 16 - 22)</t>
  </si>
  <si>
    <r>
      <t xml:space="preserve">Program Support </t>
    </r>
    <r>
      <rPr>
        <sz val="11"/>
        <color rgb="FF00B050"/>
        <rFont val="Webdings"/>
        <family val="1"/>
        <charset val="2"/>
      </rPr>
      <t>i</t>
    </r>
  </si>
  <si>
    <r>
      <t xml:space="preserve">Direct Care </t>
    </r>
    <r>
      <rPr>
        <sz val="11"/>
        <color rgb="FF00B050"/>
        <rFont val="Webdings"/>
        <family val="1"/>
        <charset val="2"/>
      </rPr>
      <t>i</t>
    </r>
  </si>
  <si>
    <t>Other Programs</t>
  </si>
  <si>
    <r>
      <t xml:space="preserve">DDSD Services </t>
    </r>
    <r>
      <rPr>
        <sz val="11"/>
        <color rgb="FF00B050"/>
        <rFont val="Webdings"/>
        <family val="1"/>
        <charset val="2"/>
      </rPr>
      <t>i</t>
    </r>
  </si>
  <si>
    <t>Office equipment and furniture</t>
  </si>
  <si>
    <t>Licensing/certification/accreditation fees</t>
  </si>
  <si>
    <t>Program Support</t>
  </si>
  <si>
    <t>Other Non-DDSD Programs</t>
  </si>
  <si>
    <t>Number of individuals receiving Respite Support from your agency</t>
  </si>
  <si>
    <r>
      <t>Shared Living, Hourly Supports T2017</t>
    </r>
    <r>
      <rPr>
        <b/>
        <sz val="11"/>
        <color rgb="FF00B050"/>
        <rFont val="Times New Roman"/>
        <family val="1"/>
      </rPr>
      <t xml:space="preserve"> (click </t>
    </r>
    <r>
      <rPr>
        <sz val="11"/>
        <color rgb="FF00B050"/>
        <rFont val="Webdings"/>
        <family val="1"/>
        <charset val="2"/>
      </rPr>
      <t>i</t>
    </r>
    <r>
      <rPr>
        <b/>
        <sz val="11"/>
        <color rgb="FF00B050"/>
        <rFont val="Times New Roman"/>
        <family val="1"/>
      </rPr>
      <t xml:space="preserve"> icons for directions)</t>
    </r>
  </si>
  <si>
    <t>Number of individuals receiving Shared Living, Hourly Supports from your agency</t>
  </si>
  <si>
    <t>Average number of hours of Shared Living, Hourly Supports that an individual receives in a week</t>
  </si>
  <si>
    <t>Average number of face-to-face Shared Living, Hourly Supports visits per week per direct care worker</t>
  </si>
  <si>
    <t>Average length in hours of an Shared Living, Hourly Supports visit</t>
  </si>
  <si>
    <t>Percent of Shared Living, Hourly Supports hours provided by your agency delivered to groups of two or more individuals</t>
  </si>
  <si>
    <t>Providing Shared Living, Hourly Supports services  [Line 3 * Line 4]</t>
  </si>
  <si>
    <t>In-home Family Supports T2017 (click i icons for directions)</t>
  </si>
  <si>
    <t>Number of individuals receiving In-home Family Supports from your agency</t>
  </si>
  <si>
    <t>Average number of hours of In-home Family Supports that an individual receives in a week</t>
  </si>
  <si>
    <t>Average number of face-to-face In-home Family Supports visits per week per direct care worker</t>
  </si>
  <si>
    <t>Average length in hours of an In-home Family Supports visit</t>
  </si>
  <si>
    <t>Percent of In-home Family Supports hours provided by your agency delivered to groups of two or more individuals</t>
  </si>
  <si>
    <t>Providing In-home Family Supports services  [Line 3 * Line 4]</t>
  </si>
  <si>
    <r>
      <t xml:space="preserve">Employment Supports -Employment Assessment H2024 and Employer and Job Development H2023 </t>
    </r>
    <r>
      <rPr>
        <b/>
        <sz val="11"/>
        <color rgb="FF00B050"/>
        <rFont val="Times New Roman"/>
        <family val="1"/>
      </rPr>
      <t xml:space="preserve">(click </t>
    </r>
    <r>
      <rPr>
        <sz val="11"/>
        <color rgb="FF00B050"/>
        <rFont val="Webdings"/>
        <family val="1"/>
        <charset val="2"/>
      </rPr>
      <t>i</t>
    </r>
    <r>
      <rPr>
        <b/>
        <sz val="11"/>
        <color rgb="FF00B050"/>
        <rFont val="Times New Roman"/>
        <family val="1"/>
      </rPr>
      <t xml:space="preserve"> icons for directions)</t>
    </r>
  </si>
  <si>
    <t>Agency Caseload and Service Design - Employment Assessment H2024</t>
  </si>
  <si>
    <t>Agency Caseload and Service Design - Employer and Job Development H2023</t>
  </si>
  <si>
    <t>Providing Employment Assessment and Employer and Job Development services</t>
  </si>
  <si>
    <t>Shared Living
 S5140-S5145</t>
  </si>
  <si>
    <t>Shared Living, Hrly
 T2017</t>
  </si>
  <si>
    <t>In-home Family Support
 T2017</t>
  </si>
  <si>
    <t>Of the individuals placed in employment reported on Line 6, number that retained the job for at least 60 days</t>
  </si>
  <si>
    <t>Administrative Facility maintenance/janitorial/landscaping</t>
  </si>
  <si>
    <t>Administrative Facility utilities/telecommunications/etc.</t>
  </si>
  <si>
    <r>
      <t xml:space="preserve">Other Clinical Services (formerly E05) or Other Supportive Services (formerly N02) (click </t>
    </r>
    <r>
      <rPr>
        <sz val="11"/>
        <color rgb="FF00B050"/>
        <rFont val="Webdings"/>
        <family val="1"/>
        <charset val="2"/>
      </rPr>
      <t>i</t>
    </r>
    <r>
      <rPr>
        <b/>
        <sz val="11"/>
        <color rgb="FF00B050"/>
        <rFont val="Times New Roman"/>
        <family val="1"/>
      </rPr>
      <t xml:space="preserve"> icons for directions) </t>
    </r>
    <r>
      <rPr>
        <sz val="11"/>
        <color rgb="FF00B050"/>
        <rFont val="Webdings"/>
        <family val="1"/>
        <charset val="2"/>
      </rPr>
      <t>i</t>
    </r>
  </si>
  <si>
    <t>October 9, 2023</t>
  </si>
  <si>
    <t>Please complete and submit your survey to Tina Harper at tharper@healthmanagement.com by November 20, 2023.</t>
  </si>
  <si>
    <r>
      <t>Staffed Living T2016 - Individuals and Staffing Detail (</t>
    </r>
    <r>
      <rPr>
        <b/>
        <sz val="11"/>
        <color rgb="FF00B050"/>
        <rFont val="Times New Roman"/>
        <family val="1"/>
      </rPr>
      <t xml:space="preserve">see p. 8 of the instructions and click </t>
    </r>
    <r>
      <rPr>
        <b/>
        <sz val="11"/>
        <color rgb="FF00B050"/>
        <rFont val="Webdings"/>
        <family val="1"/>
        <charset val="2"/>
      </rPr>
      <t>i</t>
    </r>
    <r>
      <rPr>
        <b/>
        <sz val="11"/>
        <color rgb="FF00B050"/>
        <rFont val="Times New Roman"/>
        <family val="1"/>
      </rPr>
      <t xml:space="preserve"> icons for directions</t>
    </r>
    <r>
      <rPr>
        <b/>
        <sz val="11"/>
        <rFont val="Times New Roman"/>
        <family val="1"/>
      </rPr>
      <t>)</t>
    </r>
  </si>
  <si>
    <r>
      <t>Group Living T2033 - Individuals and Staffing Detail</t>
    </r>
    <r>
      <rPr>
        <b/>
        <sz val="11"/>
        <color rgb="FF00B050"/>
        <rFont val="Times New Roman"/>
        <family val="1"/>
      </rPr>
      <t xml:space="preserve"> (see p. 8 of the instructions and click </t>
    </r>
    <r>
      <rPr>
        <sz val="11"/>
        <color rgb="FF00B050"/>
        <rFont val="Webdings"/>
        <family val="1"/>
        <charset val="2"/>
      </rPr>
      <t>i</t>
    </r>
    <r>
      <rPr>
        <b/>
        <sz val="11"/>
        <color rgb="FF00B050"/>
        <rFont val="Times New Roman"/>
        <family val="1"/>
      </rPr>
      <t xml:space="preserve"> icons for directions)</t>
    </r>
  </si>
  <si>
    <r>
      <t xml:space="preserve">Group Living T2033 - Individuals and Staffing Detail </t>
    </r>
    <r>
      <rPr>
        <b/>
        <sz val="11"/>
        <color rgb="FF00B050"/>
        <rFont val="Times New Roman"/>
        <family val="1"/>
      </rPr>
      <t xml:space="preserve">(see p. 8 of the instructions and click </t>
    </r>
    <r>
      <rPr>
        <sz val="11"/>
        <color rgb="FF00B050"/>
        <rFont val="Webdings"/>
        <family val="1"/>
        <charset val="2"/>
      </rPr>
      <t>i</t>
    </r>
    <r>
      <rPr>
        <b/>
        <sz val="11"/>
        <color rgb="FF00B050"/>
        <rFont val="Times New Roman"/>
        <family val="1"/>
      </rPr>
      <t xml:space="preserve"> icons for directions)</t>
    </r>
  </si>
  <si>
    <r>
      <t xml:space="preserve">Program Support Expenses Other Than Staff Salary and Benefits 
</t>
    </r>
    <r>
      <rPr>
        <b/>
        <sz val="11"/>
        <color rgb="FF00B050"/>
        <rFont val="Times New Roman"/>
        <family val="1"/>
      </rPr>
      <t>(see p. 5 of the instructions)</t>
    </r>
  </si>
  <si>
    <r>
      <t xml:space="preserve">Direct Care Workers - Wages and Training
</t>
    </r>
    <r>
      <rPr>
        <b/>
        <sz val="11"/>
        <color rgb="FF00B050"/>
        <rFont val="Times New Roman"/>
        <family val="1"/>
      </rPr>
      <t xml:space="preserve">(see p. 6 of the instructions and click </t>
    </r>
    <r>
      <rPr>
        <sz val="11"/>
        <color rgb="FF00B050"/>
        <rFont val="Webdings"/>
        <family val="1"/>
        <charset val="2"/>
      </rPr>
      <t>i</t>
    </r>
    <r>
      <rPr>
        <b/>
        <sz val="11"/>
        <color rgb="FF00B050"/>
        <rFont val="Times New Roman"/>
        <family val="1"/>
      </rPr>
      <t xml:space="preserve"> icons for directions)</t>
    </r>
  </si>
  <si>
    <r>
      <t xml:space="preserve">Direct Care Workers - Allocation of Work Hours </t>
    </r>
    <r>
      <rPr>
        <b/>
        <sz val="11"/>
        <color rgb="FF00B050"/>
        <rFont val="Times New Roman"/>
        <family val="1"/>
      </rPr>
      <t>(see p. 6 of the instructions)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</si>
</sst>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5" formatCode="&quot;$&quot;#,##0_);\(&quot;$&quot;#,##0\)"/>
    <numFmt numFmtId="44" formatCode="_(&quot;$&quot;* #,##0.00_);_(&quot;$&quot;* \(#,##0.00\);_(&quot;$&quot;* &quot;-&quot;??_);_(@_)"/>
    <numFmt numFmtId="43" formatCode="_(* #,##0.00_);_(* \(#,##0.00\);_(* &quot;-&quot;??_);_(@_)"/>
    <numFmt numFmtId="164" formatCode="0.0"/>
    <numFmt numFmtId="165" formatCode="&quot;$&quot;#,##0"/>
    <numFmt numFmtId="166" formatCode="00000"/>
    <numFmt numFmtId="167" formatCode="&quot;$&quot;#,##0.00"/>
    <numFmt numFmtId="168" formatCode="#,##0.0"/>
    <numFmt numFmtId="169" formatCode="[&lt;=9999999]###\-####;\(###\)\ ###\-####"/>
    <numFmt numFmtId="170" formatCode="0_);\(0\)"/>
    <numFmt numFmtId="171" formatCode="d/m/yy;@"/>
    <numFmt numFmtId="172" formatCode="m/d/yy;@"/>
  </numFmts>
  <fonts count="44" x14ac:knownFonts="1">
    <font>
      <sz val="11"/>
      <color theme="1"/>
      <name val="Calibri"/>
      <family val="2"/>
      <scheme val="minor"/>
    </font>
    <font>
      <sz val="11"/>
      <color theme="1"/>
      <name val="Calibri"/>
      <family val="2"/>
      <scheme val="minor"/>
    </font>
    <font>
      <sz val="10"/>
      <name val="Arial"/>
      <family val="2"/>
    </font>
    <font>
      <sz val="11"/>
      <name val="Times New Roman"/>
      <family val="1"/>
    </font>
    <font>
      <b/>
      <sz val="11"/>
      <name val="Times New Roman"/>
      <family val="1"/>
    </font>
    <font>
      <i/>
      <sz val="11"/>
      <name val="Times New Roman"/>
      <family val="1"/>
    </font>
    <font>
      <b/>
      <i/>
      <sz val="11"/>
      <name val="Times New Roman"/>
      <family val="1"/>
    </font>
    <font>
      <b/>
      <sz val="11"/>
      <color theme="1"/>
      <name val="Times New Roman"/>
      <family val="1"/>
    </font>
    <font>
      <sz val="11"/>
      <color theme="1"/>
      <name val="Times New Roman"/>
      <family val="1"/>
    </font>
    <font>
      <i/>
      <sz val="11"/>
      <color theme="1"/>
      <name val="Times New Roman"/>
      <family val="1"/>
    </font>
    <font>
      <sz val="10"/>
      <name val="Times New Roman"/>
      <family val="1"/>
    </font>
    <font>
      <b/>
      <sz val="13"/>
      <color rgb="FF0B2D78"/>
      <name val="Times New Roman"/>
      <family val="1"/>
    </font>
    <font>
      <sz val="24"/>
      <name val="Times New Roman"/>
      <family val="1"/>
    </font>
    <font>
      <sz val="18"/>
      <name val="Times New Roman"/>
      <family val="1"/>
    </font>
    <font>
      <sz val="11"/>
      <color rgb="FFFF0000"/>
      <name val="Times New Roman"/>
      <family val="1"/>
    </font>
    <font>
      <b/>
      <sz val="11"/>
      <color rgb="FFFF0000"/>
      <name val="Calibri"/>
      <family val="2"/>
      <scheme val="minor"/>
    </font>
    <font>
      <sz val="11"/>
      <color theme="0"/>
      <name val="Times New Roman"/>
      <family val="1"/>
    </font>
    <font>
      <sz val="12"/>
      <name val="Times New Roman"/>
      <family val="1"/>
    </font>
    <font>
      <sz val="11"/>
      <color rgb="FFFF0000"/>
      <name val="Calibri"/>
      <family val="2"/>
      <scheme val="minor"/>
    </font>
    <font>
      <u/>
      <sz val="10"/>
      <color theme="10"/>
      <name val="Arial"/>
      <family val="2"/>
    </font>
    <font>
      <b/>
      <sz val="26"/>
      <name val="Times New Roman"/>
      <family val="1"/>
    </font>
    <font>
      <sz val="36"/>
      <name val="Times New Roman"/>
      <family val="1"/>
    </font>
    <font>
      <sz val="48"/>
      <name val="Times New Roman"/>
      <family val="1"/>
    </font>
    <font>
      <sz val="10"/>
      <color indexed="8"/>
      <name val="Arial"/>
      <family val="2"/>
    </font>
    <font>
      <sz val="10"/>
      <color theme="1"/>
      <name val="Arial"/>
      <family val="2"/>
    </font>
    <font>
      <sz val="11"/>
      <name val="Webdings"/>
      <family val="1"/>
      <charset val="2"/>
    </font>
    <font>
      <sz val="11"/>
      <color theme="1"/>
      <name val="Webdings"/>
      <family val="1"/>
      <charset val="2"/>
    </font>
    <font>
      <sz val="11"/>
      <color theme="9"/>
      <name val="Webdings"/>
      <family val="1"/>
      <charset val="2"/>
    </font>
    <font>
      <sz val="11"/>
      <color theme="1"/>
      <name val="Wingdings 2"/>
      <family val="1"/>
      <charset val="2"/>
    </font>
    <font>
      <sz val="11"/>
      <color theme="1"/>
      <name val="Wingdings"/>
      <charset val="2"/>
    </font>
    <font>
      <sz val="11"/>
      <color theme="1"/>
      <name val="Wingdings 3"/>
      <family val="1"/>
      <charset val="2"/>
    </font>
    <font>
      <b/>
      <sz val="11"/>
      <color rgb="FFFF0000"/>
      <name val="Times New Roman"/>
      <family val="1"/>
    </font>
    <font>
      <sz val="11"/>
      <color rgb="FFFF0000"/>
      <name val="Webdings"/>
      <family val="1"/>
      <charset val="2"/>
    </font>
    <font>
      <b/>
      <sz val="11"/>
      <color rgb="FF00B050"/>
      <name val="Times New Roman"/>
      <family val="1"/>
    </font>
    <font>
      <sz val="11"/>
      <color rgb="FF00B050"/>
      <name val="Webdings"/>
      <family val="1"/>
      <charset val="2"/>
    </font>
    <font>
      <b/>
      <sz val="11"/>
      <color rgb="FF00B050"/>
      <name val="Webdings"/>
      <family val="1"/>
      <charset val="2"/>
    </font>
    <font>
      <b/>
      <i/>
      <sz val="11"/>
      <color theme="1"/>
      <name val="Times New Roman"/>
      <family val="1"/>
    </font>
    <font>
      <sz val="11"/>
      <color rgb="FF00B050"/>
      <name val="Times New Roman"/>
      <family val="1"/>
    </font>
    <font>
      <u/>
      <sz val="10"/>
      <color theme="10"/>
      <name val="Times New Roman"/>
      <family val="1"/>
    </font>
    <font>
      <i/>
      <sz val="11"/>
      <color rgb="FF00B050"/>
      <name val="Times New Roman"/>
      <family val="1"/>
    </font>
    <font>
      <i/>
      <sz val="11"/>
      <color rgb="FF00B050"/>
      <name val="Webdings"/>
      <family val="1"/>
      <charset val="2"/>
    </font>
    <font>
      <b/>
      <u/>
      <sz val="11"/>
      <name val="Times New Roman"/>
      <family val="1"/>
    </font>
    <font>
      <sz val="16"/>
      <name val="Times New Roman"/>
      <family val="1"/>
    </font>
    <font>
      <sz val="8"/>
      <name val="Calibri"/>
      <family val="2"/>
      <scheme val="minor"/>
    </font>
  </fonts>
  <fills count="13">
    <fill>
      <patternFill patternType="none"/>
    </fill>
    <fill>
      <patternFill patternType="gray125"/>
    </fill>
    <fill>
      <patternFill patternType="solid">
        <fgColor rgb="FF92D050"/>
        <bgColor indexed="64"/>
      </patternFill>
    </fill>
    <fill>
      <patternFill patternType="solid">
        <fgColor theme="9" tint="0.79998168889431442"/>
        <bgColor indexed="64"/>
      </patternFill>
    </fill>
    <fill>
      <patternFill patternType="solid">
        <fgColor theme="0"/>
        <bgColor indexed="64"/>
      </patternFill>
    </fill>
    <fill>
      <patternFill patternType="lightUp">
        <bgColor theme="0" tint="-0.249977111117893"/>
      </patternFill>
    </fill>
    <fill>
      <patternFill patternType="solid">
        <fgColor theme="0" tint="-0.249977111117893"/>
        <bgColor indexed="64"/>
      </patternFill>
    </fill>
    <fill>
      <patternFill patternType="lightUp">
        <bgColor theme="9" tint="0.79995117038483843"/>
      </patternFill>
    </fill>
    <fill>
      <patternFill patternType="lightDown">
        <bgColor theme="9" tint="0.79998168889431442"/>
      </patternFill>
    </fill>
    <fill>
      <patternFill patternType="lightDown">
        <bgColor theme="9" tint="0.79995117038483843"/>
      </patternFill>
    </fill>
    <fill>
      <patternFill patternType="lightDown">
        <bgColor theme="0" tint="-0.249977111117893"/>
      </patternFill>
    </fill>
    <fill>
      <patternFill patternType="solid">
        <fgColor indexed="22"/>
        <bgColor indexed="64"/>
      </patternFill>
    </fill>
    <fill>
      <patternFill patternType="darkDown">
        <bgColor theme="9" tint="0.79998168889431442"/>
      </patternFill>
    </fill>
  </fills>
  <borders count="105">
    <border>
      <left/>
      <right/>
      <top/>
      <bottom/>
      <diagonal/>
    </border>
    <border>
      <left/>
      <right style="medium">
        <color indexed="64"/>
      </right>
      <top/>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medium">
        <color indexed="64"/>
      </right>
      <top style="hair">
        <color indexed="64"/>
      </top>
      <bottom style="hair">
        <color indexed="64"/>
      </bottom>
      <diagonal/>
    </border>
    <border>
      <left style="hair">
        <color indexed="64"/>
      </left>
      <right style="hair">
        <color indexed="64"/>
      </right>
      <top style="hair">
        <color indexed="64"/>
      </top>
      <bottom/>
      <diagonal/>
    </border>
    <border>
      <left/>
      <right style="hair">
        <color indexed="64"/>
      </right>
      <top style="hair">
        <color indexed="64"/>
      </top>
      <bottom/>
      <diagonal/>
    </border>
    <border>
      <left style="hair">
        <color indexed="64"/>
      </left>
      <right style="hair">
        <color indexed="64"/>
      </right>
      <top style="hair">
        <color indexed="64"/>
      </top>
      <bottom style="thin">
        <color indexed="64"/>
      </bottom>
      <diagonal/>
    </border>
    <border>
      <left/>
      <right style="hair">
        <color indexed="64"/>
      </right>
      <top style="hair">
        <color indexed="64"/>
      </top>
      <bottom style="thin">
        <color indexed="64"/>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right style="medium">
        <color indexed="64"/>
      </right>
      <top/>
      <bottom style="hair">
        <color indexed="64"/>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top style="hair">
        <color indexed="64"/>
      </top>
      <bottom style="hair">
        <color indexed="64"/>
      </bottom>
      <diagonal/>
    </border>
    <border>
      <left/>
      <right/>
      <top style="hair">
        <color indexed="64"/>
      </top>
      <bottom/>
      <diagonal/>
    </border>
    <border>
      <left/>
      <right/>
      <top/>
      <bottom style="hair">
        <color indexed="64"/>
      </bottom>
      <diagonal/>
    </border>
    <border>
      <left style="hair">
        <color indexed="64"/>
      </left>
      <right/>
      <top style="hair">
        <color indexed="64"/>
      </top>
      <bottom style="hair">
        <color indexed="64"/>
      </bottom>
      <diagonal/>
    </border>
    <border>
      <left style="hair">
        <color indexed="64"/>
      </left>
      <right/>
      <top/>
      <bottom style="hair">
        <color indexed="64"/>
      </bottom>
      <diagonal/>
    </border>
    <border>
      <left style="hair">
        <color indexed="64"/>
      </left>
      <right/>
      <top style="hair">
        <color indexed="64"/>
      </top>
      <bottom/>
      <diagonal/>
    </border>
    <border>
      <left style="hair">
        <color indexed="64"/>
      </left>
      <right/>
      <top style="hair">
        <color indexed="64"/>
      </top>
      <bottom style="thin">
        <color indexed="64"/>
      </bottom>
      <diagonal/>
    </border>
    <border>
      <left/>
      <right style="medium">
        <color indexed="64"/>
      </right>
      <top style="hair">
        <color indexed="64"/>
      </top>
      <bottom style="thin">
        <color indexed="64"/>
      </bottom>
      <diagonal/>
    </border>
    <border>
      <left style="hair">
        <color indexed="64"/>
      </left>
      <right style="hair">
        <color indexed="64"/>
      </right>
      <top/>
      <bottom style="thin">
        <color indexed="64"/>
      </bottom>
      <diagonal/>
    </border>
    <border>
      <left/>
      <right/>
      <top/>
      <bottom style="thin">
        <color indexed="64"/>
      </bottom>
      <diagonal/>
    </border>
    <border>
      <left/>
      <right style="medium">
        <color indexed="64"/>
      </right>
      <top/>
      <bottom style="thin">
        <color indexed="64"/>
      </bottom>
      <diagonal/>
    </border>
    <border>
      <left/>
      <right/>
      <top style="thin">
        <color indexed="64"/>
      </top>
      <bottom/>
      <diagonal/>
    </border>
    <border>
      <left/>
      <right/>
      <top/>
      <bottom style="medium">
        <color indexed="64"/>
      </bottom>
      <diagonal/>
    </border>
    <border>
      <left style="medium">
        <color indexed="64"/>
      </left>
      <right/>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hair">
        <color indexed="64"/>
      </top>
      <bottom style="hair">
        <color indexed="64"/>
      </bottom>
      <diagonal/>
    </border>
    <border>
      <left style="medium">
        <color indexed="64"/>
      </left>
      <right/>
      <top style="hair">
        <color indexed="64"/>
      </top>
      <bottom/>
      <diagonal/>
    </border>
    <border>
      <left style="medium">
        <color indexed="64"/>
      </left>
      <right/>
      <top style="hair">
        <color indexed="64"/>
      </top>
      <bottom style="medium">
        <color indexed="64"/>
      </bottom>
      <diagonal/>
    </border>
    <border>
      <left style="hair">
        <color indexed="64"/>
      </left>
      <right style="medium">
        <color indexed="64"/>
      </right>
      <top style="hair">
        <color indexed="64"/>
      </top>
      <bottom style="thin">
        <color indexed="64"/>
      </bottom>
      <diagonal/>
    </border>
    <border>
      <left style="medium">
        <color indexed="64"/>
      </left>
      <right/>
      <top style="thin">
        <color indexed="64"/>
      </top>
      <bottom/>
      <diagonal/>
    </border>
    <border>
      <left style="hair">
        <color indexed="64"/>
      </left>
      <right style="hair">
        <color indexed="64"/>
      </right>
      <top/>
      <bottom/>
      <diagonal/>
    </border>
    <border>
      <left style="thin">
        <color auto="1"/>
      </left>
      <right style="thin">
        <color auto="1"/>
      </right>
      <top style="thin">
        <color auto="1"/>
      </top>
      <bottom/>
      <diagonal/>
    </border>
    <border>
      <left style="thin">
        <color auto="1"/>
      </left>
      <right style="thin">
        <color auto="1"/>
      </right>
      <top/>
      <bottom/>
      <diagonal/>
    </border>
    <border>
      <left/>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medium">
        <color indexed="64"/>
      </top>
      <bottom/>
      <diagonal/>
    </border>
    <border>
      <left style="hair">
        <color indexed="64"/>
      </left>
      <right style="medium">
        <color indexed="64"/>
      </right>
      <top style="medium">
        <color indexed="64"/>
      </top>
      <bottom/>
      <diagonal/>
    </border>
    <border>
      <left style="hair">
        <color indexed="64"/>
      </left>
      <right/>
      <top style="medium">
        <color indexed="64"/>
      </top>
      <bottom/>
      <diagonal/>
    </border>
    <border>
      <left/>
      <right style="hair">
        <color indexed="64"/>
      </right>
      <top style="medium">
        <color indexed="64"/>
      </top>
      <bottom/>
      <diagonal/>
    </border>
    <border>
      <left/>
      <right style="hair">
        <color indexed="64"/>
      </right>
      <top/>
      <bottom style="thin">
        <color indexed="64"/>
      </bottom>
      <diagonal/>
    </border>
    <border>
      <left style="medium">
        <color indexed="64"/>
      </left>
      <right/>
      <top style="medium">
        <color indexed="64"/>
      </top>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style="hair">
        <color indexed="64"/>
      </left>
      <right/>
      <top/>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bottom style="thin">
        <color indexed="64"/>
      </bottom>
      <diagonal/>
    </border>
    <border>
      <left/>
      <right style="thin">
        <color indexed="64"/>
      </right>
      <top/>
      <bottom style="thin">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style="thin">
        <color indexed="64"/>
      </left>
      <right style="hair">
        <color indexed="64"/>
      </right>
      <top style="hair">
        <color indexed="64"/>
      </top>
      <bottom style="hair">
        <color indexed="64"/>
      </bottom>
      <diagonal/>
    </border>
    <border>
      <left/>
      <right style="thin">
        <color indexed="64"/>
      </right>
      <top style="hair">
        <color indexed="64"/>
      </top>
      <bottom style="medium">
        <color indexed="64"/>
      </bottom>
      <diagonal/>
    </border>
    <border>
      <left style="thin">
        <color indexed="64"/>
      </left>
      <right/>
      <top style="thin">
        <color indexed="64"/>
      </top>
      <bottom style="hair">
        <color indexed="64"/>
      </bottom>
      <diagonal/>
    </border>
    <border>
      <left/>
      <right style="thin">
        <color indexed="64"/>
      </right>
      <top style="thin">
        <color indexed="64"/>
      </top>
      <bottom/>
      <diagonal/>
    </border>
    <border>
      <left style="thin">
        <color indexed="64"/>
      </left>
      <right/>
      <top style="hair">
        <color indexed="64"/>
      </top>
      <bottom style="medium">
        <color indexed="64"/>
      </bottom>
      <diagonal/>
    </border>
    <border>
      <left/>
      <right style="thin">
        <color indexed="64"/>
      </right>
      <top/>
      <bottom/>
      <diagonal/>
    </border>
    <border>
      <left style="medium">
        <color indexed="64"/>
      </left>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style="medium">
        <color indexed="64"/>
      </top>
      <bottom/>
      <diagonal/>
    </border>
    <border>
      <left style="hair">
        <color indexed="64"/>
      </left>
      <right style="thin">
        <color indexed="64"/>
      </right>
      <top style="medium">
        <color indexed="64"/>
      </top>
      <bottom/>
      <diagonal/>
    </border>
    <border>
      <left/>
      <right style="thin">
        <color indexed="64"/>
      </right>
      <top style="thin">
        <color indexed="64"/>
      </top>
      <bottom style="hair">
        <color indexed="64"/>
      </bottom>
      <diagonal/>
    </border>
    <border>
      <left/>
      <right style="hair">
        <color indexed="64"/>
      </right>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hair">
        <color indexed="64"/>
      </top>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diagonal/>
    </border>
    <border>
      <left style="hair">
        <color indexed="64"/>
      </left>
      <right style="thin">
        <color indexed="64"/>
      </right>
      <top style="hair">
        <color indexed="64"/>
      </top>
      <bottom/>
      <diagonal/>
    </border>
    <border>
      <left style="hair">
        <color indexed="64"/>
      </left>
      <right style="thin">
        <color indexed="64"/>
      </right>
      <top/>
      <bottom style="thin">
        <color indexed="64"/>
      </bottom>
      <diagonal/>
    </border>
    <border>
      <left style="thin">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style="thin">
        <color indexed="64"/>
      </top>
      <bottom/>
      <diagonal/>
    </border>
    <border>
      <left style="hair">
        <color indexed="64"/>
      </left>
      <right/>
      <top style="thin">
        <color indexed="64"/>
      </top>
      <bottom/>
      <diagonal/>
    </border>
    <border>
      <left/>
      <right style="hair">
        <color indexed="64"/>
      </right>
      <top style="thin">
        <color indexed="64"/>
      </top>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right style="hair">
        <color indexed="64"/>
      </right>
      <top style="thin">
        <color indexed="64"/>
      </top>
      <bottom style="thin">
        <color indexed="64"/>
      </bottom>
      <diagonal/>
    </border>
    <border>
      <left style="thin">
        <color indexed="64"/>
      </left>
      <right/>
      <top/>
      <bottom/>
      <diagonal/>
    </border>
    <border>
      <left/>
      <right/>
      <top style="thin">
        <color indexed="64"/>
      </top>
      <bottom style="thin">
        <color indexed="64"/>
      </bottom>
      <diagonal/>
    </border>
    <border>
      <left/>
      <right style="thin">
        <color indexed="64"/>
      </right>
      <top style="hair">
        <color indexed="64"/>
      </top>
      <bottom/>
      <diagonal/>
    </border>
    <border>
      <left style="hair">
        <color indexed="64"/>
      </left>
      <right style="thin">
        <color indexed="64"/>
      </right>
      <top style="thin">
        <color indexed="64"/>
      </top>
      <bottom/>
      <diagonal/>
    </border>
    <border>
      <left style="hair">
        <color indexed="64"/>
      </left>
      <right style="thin">
        <color indexed="64"/>
      </right>
      <top/>
      <bottom/>
      <diagonal/>
    </border>
  </borders>
  <cellStyleXfs count="29">
    <xf numFmtId="0" fontId="0" fillId="0" borderId="0"/>
    <xf numFmtId="43" fontId="1" fillId="0" borderId="0" applyFont="0" applyFill="0" applyBorder="0" applyAlignment="0" applyProtection="0"/>
    <xf numFmtId="9" fontId="1" fillId="0" borderId="0" applyFont="0" applyFill="0" applyBorder="0" applyAlignment="0" applyProtection="0"/>
    <xf numFmtId="0" fontId="2" fillId="0" borderId="0"/>
    <xf numFmtId="43" fontId="2" fillId="0" borderId="0" applyFont="0" applyFill="0" applyBorder="0" applyAlignment="0" applyProtection="0"/>
    <xf numFmtId="43" fontId="1" fillId="0" borderId="0" applyFont="0" applyFill="0" applyBorder="0" applyAlignment="0" applyProtection="0"/>
    <xf numFmtId="0" fontId="1" fillId="0" borderId="0"/>
    <xf numFmtId="44" fontId="2" fillId="0" borderId="0" applyFont="0" applyFill="0" applyBorder="0" applyAlignment="0" applyProtection="0"/>
    <xf numFmtId="43" fontId="1" fillId="0" borderId="0" applyFont="0" applyFill="0" applyBorder="0" applyAlignment="0" applyProtection="0"/>
    <xf numFmtId="0" fontId="1" fillId="0" borderId="0"/>
    <xf numFmtId="0" fontId="19" fillId="0" borderId="0" applyNumberFormat="0" applyFill="0" applyBorder="0" applyAlignment="0" applyProtection="0"/>
    <xf numFmtId="43" fontId="2" fillId="0" borderId="0" applyFont="0" applyFill="0" applyBorder="0" applyAlignment="0" applyProtection="0"/>
    <xf numFmtId="44" fontId="24"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4" fillId="0" borderId="0"/>
    <xf numFmtId="0" fontId="24" fillId="0" borderId="0"/>
    <xf numFmtId="0" fontId="24" fillId="0" borderId="0"/>
    <xf numFmtId="9" fontId="24"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3" fillId="0" borderId="0" applyNumberFormat="0" applyBorder="0" applyAlignment="0"/>
    <xf numFmtId="0" fontId="1" fillId="0" borderId="0"/>
    <xf numFmtId="44" fontId="1" fillId="0" borderId="0" applyFont="0" applyFill="0" applyBorder="0" applyAlignment="0" applyProtection="0"/>
    <xf numFmtId="0" fontId="1" fillId="0" borderId="0"/>
    <xf numFmtId="0" fontId="1" fillId="0" borderId="0"/>
  </cellStyleXfs>
  <cellXfs count="974">
    <xf numFmtId="0" fontId="0" fillId="0" borderId="0" xfId="0"/>
    <xf numFmtId="0" fontId="3" fillId="2" borderId="0" xfId="3" applyFont="1" applyFill="1" applyAlignment="1">
      <alignment vertical="top"/>
    </xf>
    <xf numFmtId="9" fontId="3" fillId="3" borderId="3" xfId="2" applyFont="1" applyFill="1" applyBorder="1" applyAlignment="1" applyProtection="1">
      <alignment horizontal="center" vertical="top"/>
      <protection locked="0"/>
    </xf>
    <xf numFmtId="2" fontId="3" fillId="3" borderId="3" xfId="4" applyNumberFormat="1" applyFont="1" applyFill="1" applyBorder="1" applyAlignment="1" applyProtection="1">
      <alignment horizontal="center" vertical="top"/>
      <protection locked="0"/>
    </xf>
    <xf numFmtId="2" fontId="3" fillId="3" borderId="20" xfId="4" applyNumberFormat="1" applyFont="1" applyFill="1" applyBorder="1" applyAlignment="1" applyProtection="1">
      <alignment horizontal="center" vertical="top"/>
      <protection locked="0"/>
    </xf>
    <xf numFmtId="3" fontId="3" fillId="3" borderId="3" xfId="4" applyNumberFormat="1" applyFont="1" applyFill="1" applyBorder="1" applyAlignment="1" applyProtection="1">
      <alignment horizontal="center" vertical="top"/>
      <protection locked="0"/>
    </xf>
    <xf numFmtId="165" fontId="3" fillId="3" borderId="3" xfId="4" applyNumberFormat="1" applyFont="1" applyFill="1" applyBorder="1" applyAlignment="1" applyProtection="1">
      <alignment horizontal="center" vertical="top"/>
      <protection locked="0"/>
    </xf>
    <xf numFmtId="3" fontId="3" fillId="3" borderId="7" xfId="4" applyNumberFormat="1" applyFont="1" applyFill="1" applyBorder="1" applyAlignment="1" applyProtection="1">
      <alignment horizontal="center" vertical="top"/>
      <protection locked="0"/>
    </xf>
    <xf numFmtId="0" fontId="3" fillId="2" borderId="0" xfId="0" applyFont="1" applyFill="1" applyAlignment="1">
      <alignment vertical="top"/>
    </xf>
    <xf numFmtId="167" fontId="3" fillId="2" borderId="5" xfId="4" applyNumberFormat="1" applyFont="1" applyFill="1" applyBorder="1" applyAlignment="1" applyProtection="1">
      <alignment horizontal="center" vertical="top"/>
    </xf>
    <xf numFmtId="168" fontId="3" fillId="2" borderId="3" xfId="4" applyNumberFormat="1" applyFont="1" applyFill="1" applyBorder="1" applyAlignment="1" applyProtection="1">
      <alignment horizontal="center" vertical="top"/>
    </xf>
    <xf numFmtId="9" fontId="3" fillId="3" borderId="3" xfId="4" applyNumberFormat="1" applyFont="1" applyFill="1" applyBorder="1" applyAlignment="1" applyProtection="1">
      <alignment horizontal="center" vertical="top"/>
      <protection locked="0"/>
    </xf>
    <xf numFmtId="9" fontId="3" fillId="3" borderId="7" xfId="4" applyNumberFormat="1" applyFont="1" applyFill="1" applyBorder="1" applyAlignment="1" applyProtection="1">
      <alignment horizontal="center" vertical="top"/>
      <protection locked="0"/>
    </xf>
    <xf numFmtId="3" fontId="3" fillId="3" borderId="18" xfId="4" applyNumberFormat="1" applyFont="1" applyFill="1" applyBorder="1" applyAlignment="1" applyProtection="1">
      <alignment horizontal="center" vertical="top"/>
      <protection locked="0"/>
    </xf>
    <xf numFmtId="0" fontId="8" fillId="4" borderId="0" xfId="6" applyFont="1" applyFill="1" applyAlignment="1">
      <alignment vertical="top"/>
    </xf>
    <xf numFmtId="0" fontId="8" fillId="4" borderId="0" xfId="6" applyFont="1" applyFill="1" applyAlignment="1">
      <alignment horizontal="left" vertical="top"/>
    </xf>
    <xf numFmtId="0" fontId="8" fillId="0" borderId="0" xfId="6" applyFont="1" applyAlignment="1">
      <alignment vertical="top"/>
    </xf>
    <xf numFmtId="0" fontId="9" fillId="4" borderId="0" xfId="6" applyFont="1" applyFill="1" applyAlignment="1">
      <alignment vertical="top"/>
    </xf>
    <xf numFmtId="0" fontId="3" fillId="3" borderId="18" xfId="4" applyNumberFormat="1" applyFont="1" applyFill="1" applyBorder="1" applyAlignment="1" applyProtection="1">
      <alignment horizontal="center" vertical="top"/>
      <protection locked="0"/>
    </xf>
    <xf numFmtId="0" fontId="3" fillId="3" borderId="3" xfId="4" applyNumberFormat="1" applyFont="1" applyFill="1" applyBorder="1" applyAlignment="1" applyProtection="1">
      <alignment horizontal="center" vertical="top"/>
      <protection locked="0"/>
    </xf>
    <xf numFmtId="166" fontId="3" fillId="3" borderId="19" xfId="4" applyNumberFormat="1" applyFont="1" applyFill="1" applyBorder="1" applyAlignment="1" applyProtection="1">
      <alignment horizontal="center" vertical="top"/>
      <protection locked="0"/>
    </xf>
    <xf numFmtId="166" fontId="3" fillId="3" borderId="3" xfId="4" applyNumberFormat="1" applyFont="1" applyFill="1" applyBorder="1" applyAlignment="1" applyProtection="1">
      <alignment horizontal="center" vertical="top"/>
      <protection locked="0"/>
    </xf>
    <xf numFmtId="3" fontId="3" fillId="3" borderId="13" xfId="4" applyNumberFormat="1" applyFont="1" applyFill="1" applyBorder="1" applyAlignment="1" applyProtection="1">
      <alignment horizontal="center" vertical="top"/>
      <protection locked="0"/>
    </xf>
    <xf numFmtId="165" fontId="3" fillId="3" borderId="18" xfId="4" applyNumberFormat="1" applyFont="1" applyFill="1" applyBorder="1" applyAlignment="1" applyProtection="1">
      <alignment horizontal="center" vertical="top"/>
      <protection locked="0"/>
    </xf>
    <xf numFmtId="9" fontId="3" fillId="3" borderId="24" xfId="4" applyNumberFormat="1" applyFont="1" applyFill="1" applyBorder="1" applyAlignment="1" applyProtection="1">
      <alignment horizontal="center" vertical="top"/>
      <protection locked="0"/>
    </xf>
    <xf numFmtId="168" fontId="3" fillId="3" borderId="19" xfId="4" applyNumberFormat="1" applyFont="1" applyFill="1" applyBorder="1" applyAlignment="1" applyProtection="1">
      <alignment horizontal="center" vertical="top"/>
      <protection locked="0"/>
    </xf>
    <xf numFmtId="168" fontId="3" fillId="3" borderId="3" xfId="4" applyNumberFormat="1" applyFont="1" applyFill="1" applyBorder="1" applyAlignment="1" applyProtection="1">
      <alignment horizontal="center" vertical="top"/>
      <protection locked="0"/>
    </xf>
    <xf numFmtId="168" fontId="3" fillId="3" borderId="18" xfId="4" applyNumberFormat="1" applyFont="1" applyFill="1" applyBorder="1" applyAlignment="1" applyProtection="1">
      <alignment horizontal="center" vertical="top"/>
      <protection locked="0"/>
    </xf>
    <xf numFmtId="168" fontId="3" fillId="3" borderId="19" xfId="4" applyNumberFormat="1" applyFont="1" applyFill="1" applyBorder="1" applyAlignment="1" applyProtection="1">
      <alignment horizontal="left" vertical="top"/>
      <protection locked="0"/>
    </xf>
    <xf numFmtId="3" fontId="3" fillId="3" borderId="27" xfId="4" applyNumberFormat="1" applyFont="1" applyFill="1" applyBorder="1" applyAlignment="1" applyProtection="1">
      <alignment horizontal="center" vertical="top"/>
      <protection locked="0"/>
    </xf>
    <xf numFmtId="0" fontId="10" fillId="4" borderId="0" xfId="3" applyFont="1" applyFill="1"/>
    <xf numFmtId="0" fontId="10" fillId="4" borderId="0" xfId="3" applyFont="1" applyFill="1" applyAlignment="1">
      <alignment horizontal="center"/>
    </xf>
    <xf numFmtId="0" fontId="13" fillId="4" borderId="0" xfId="3" applyFont="1" applyFill="1" applyAlignment="1">
      <alignment horizontal="center"/>
    </xf>
    <xf numFmtId="9" fontId="3" fillId="3" borderId="13" xfId="4" applyNumberFormat="1" applyFont="1" applyFill="1" applyBorder="1" applyAlignment="1" applyProtection="1">
      <alignment horizontal="center" vertical="top"/>
      <protection locked="0"/>
    </xf>
    <xf numFmtId="0" fontId="3" fillId="4" borderId="0" xfId="3" applyFont="1" applyFill="1" applyAlignment="1">
      <alignment vertical="top"/>
    </xf>
    <xf numFmtId="0" fontId="3" fillId="4" borderId="0" xfId="3" applyFont="1" applyFill="1" applyAlignment="1">
      <alignment horizontal="center" vertical="top"/>
    </xf>
    <xf numFmtId="0" fontId="4" fillId="4" borderId="0" xfId="3" applyFont="1" applyFill="1" applyAlignment="1">
      <alignment horizontal="center" vertical="top"/>
    </xf>
    <xf numFmtId="0" fontId="3" fillId="4" borderId="36" xfId="3" applyFont="1" applyFill="1" applyBorder="1" applyAlignment="1">
      <alignment horizontal="center" vertical="top"/>
    </xf>
    <xf numFmtId="0" fontId="3" fillId="4" borderId="31" xfId="3" applyFont="1" applyFill="1" applyBorder="1" applyAlignment="1">
      <alignment horizontal="center" vertical="top"/>
    </xf>
    <xf numFmtId="0" fontId="3" fillId="4" borderId="20" xfId="3" applyFont="1" applyFill="1" applyBorder="1" applyAlignment="1">
      <alignment vertical="top"/>
    </xf>
    <xf numFmtId="0" fontId="3" fillId="4" borderId="14" xfId="3" applyFont="1" applyFill="1" applyBorder="1" applyAlignment="1">
      <alignment vertical="top"/>
    </xf>
    <xf numFmtId="0" fontId="6" fillId="4" borderId="20" xfId="3" applyFont="1" applyFill="1" applyBorder="1" applyAlignment="1">
      <alignment vertical="top"/>
    </xf>
    <xf numFmtId="0" fontId="4" fillId="0" borderId="3" xfId="3" applyFont="1" applyBorder="1" applyAlignment="1">
      <alignment vertical="top"/>
    </xf>
    <xf numFmtId="0" fontId="4" fillId="0" borderId="4" xfId="3" applyFont="1" applyBorder="1" applyAlignment="1">
      <alignment vertical="top" wrapText="1"/>
    </xf>
    <xf numFmtId="0" fontId="3" fillId="4" borderId="37" xfId="3" applyFont="1" applyFill="1" applyBorder="1" applyAlignment="1">
      <alignment horizontal="center" vertical="top"/>
    </xf>
    <xf numFmtId="0" fontId="3" fillId="4" borderId="9" xfId="3" applyFont="1" applyFill="1" applyBorder="1" applyAlignment="1">
      <alignment horizontal="center" vertical="top"/>
    </xf>
    <xf numFmtId="0" fontId="4" fillId="4" borderId="21" xfId="3" applyFont="1" applyFill="1" applyBorder="1" applyAlignment="1">
      <alignment horizontal="center" wrapText="1"/>
    </xf>
    <xf numFmtId="0" fontId="4" fillId="4" borderId="4" xfId="3" applyFont="1" applyFill="1" applyBorder="1" applyAlignment="1">
      <alignment horizontal="center" wrapText="1"/>
    </xf>
    <xf numFmtId="0" fontId="4" fillId="4" borderId="3" xfId="3" applyFont="1" applyFill="1" applyBorder="1" applyAlignment="1">
      <alignment horizontal="center" wrapText="1"/>
    </xf>
    <xf numFmtId="164" fontId="3" fillId="6" borderId="21" xfId="3" applyNumberFormat="1" applyFont="1" applyFill="1" applyBorder="1" applyAlignment="1">
      <alignment horizontal="center" vertical="top"/>
    </xf>
    <xf numFmtId="164" fontId="3" fillId="3" borderId="3" xfId="3" applyNumberFormat="1" applyFont="1" applyFill="1" applyBorder="1" applyAlignment="1" applyProtection="1">
      <alignment horizontal="center" vertical="top"/>
      <protection locked="0"/>
    </xf>
    <xf numFmtId="164" fontId="3" fillId="3" borderId="4" xfId="3" applyNumberFormat="1" applyFont="1" applyFill="1" applyBorder="1" applyAlignment="1" applyProtection="1">
      <alignment horizontal="center" vertical="top"/>
      <protection locked="0"/>
    </xf>
    <xf numFmtId="0" fontId="3" fillId="4" borderId="38" xfId="3" applyFont="1" applyFill="1" applyBorder="1" applyAlignment="1">
      <alignment horizontal="center" vertical="top"/>
    </xf>
    <xf numFmtId="0" fontId="3" fillId="4" borderId="10" xfId="3" applyFont="1" applyFill="1" applyBorder="1" applyAlignment="1">
      <alignment vertical="top"/>
    </xf>
    <xf numFmtId="0" fontId="3" fillId="4" borderId="11" xfId="3" applyFont="1" applyFill="1" applyBorder="1" applyAlignment="1">
      <alignment vertical="top"/>
    </xf>
    <xf numFmtId="0" fontId="3" fillId="4" borderId="0" xfId="0" applyFont="1" applyFill="1" applyAlignment="1">
      <alignment vertical="top"/>
    </xf>
    <xf numFmtId="3" fontId="3" fillId="4" borderId="0" xfId="7" applyNumberFormat="1" applyFont="1" applyFill="1" applyAlignment="1" applyProtection="1">
      <alignment horizontal="center" vertical="top"/>
    </xf>
    <xf numFmtId="165" fontId="8" fillId="4" borderId="0" xfId="6" applyNumberFormat="1" applyFont="1" applyFill="1" applyAlignment="1">
      <alignment horizontal="center" vertical="top"/>
    </xf>
    <xf numFmtId="165" fontId="8" fillId="3" borderId="13" xfId="6" applyNumberFormat="1" applyFont="1" applyFill="1" applyBorder="1" applyAlignment="1" applyProtection="1">
      <alignment horizontal="center" vertical="top"/>
      <protection locked="0"/>
    </xf>
    <xf numFmtId="0" fontId="8" fillId="3" borderId="13" xfId="6" applyFont="1" applyFill="1" applyBorder="1" applyAlignment="1" applyProtection="1">
      <alignment vertical="top"/>
      <protection locked="0"/>
    </xf>
    <xf numFmtId="0" fontId="8" fillId="4" borderId="0" xfId="6" applyFont="1" applyFill="1" applyAlignment="1">
      <alignment horizontal="center" vertical="top"/>
    </xf>
    <xf numFmtId="0" fontId="8" fillId="3" borderId="3" xfId="6" applyFont="1" applyFill="1" applyBorder="1" applyAlignment="1" applyProtection="1">
      <alignment vertical="top"/>
      <protection locked="0"/>
    </xf>
    <xf numFmtId="167" fontId="3" fillId="4" borderId="0" xfId="3" applyNumberFormat="1" applyFont="1" applyFill="1" applyAlignment="1">
      <alignment horizontal="center" vertical="top"/>
    </xf>
    <xf numFmtId="3" fontId="3" fillId="4" borderId="0" xfId="3" applyNumberFormat="1" applyFont="1" applyFill="1" applyAlignment="1">
      <alignment vertical="top"/>
    </xf>
    <xf numFmtId="3" fontId="3" fillId="3" borderId="21" xfId="7" applyNumberFormat="1" applyFont="1" applyFill="1" applyBorder="1" applyAlignment="1" applyProtection="1">
      <alignment horizontal="center" vertical="top"/>
      <protection locked="0"/>
    </xf>
    <xf numFmtId="0" fontId="3" fillId="3" borderId="3" xfId="3" applyFont="1" applyFill="1" applyBorder="1" applyAlignment="1" applyProtection="1">
      <alignment horizontal="left" vertical="top"/>
      <protection locked="0"/>
    </xf>
    <xf numFmtId="3" fontId="3" fillId="3" borderId="3" xfId="3" applyNumberFormat="1" applyFont="1" applyFill="1" applyBorder="1" applyAlignment="1" applyProtection="1">
      <alignment horizontal="center" vertical="top"/>
      <protection locked="0"/>
    </xf>
    <xf numFmtId="0" fontId="3" fillId="3" borderId="3" xfId="3" applyFont="1" applyFill="1" applyBorder="1" applyAlignment="1" applyProtection="1">
      <alignment vertical="top"/>
      <protection locked="0"/>
    </xf>
    <xf numFmtId="0" fontId="4" fillId="6" borderId="3" xfId="3" applyFont="1" applyFill="1" applyBorder="1" applyAlignment="1">
      <alignment horizontal="center" vertical="top"/>
    </xf>
    <xf numFmtId="167" fontId="4" fillId="4" borderId="0" xfId="3" applyNumberFormat="1" applyFont="1" applyFill="1" applyAlignment="1">
      <alignment horizontal="center" vertical="top"/>
    </xf>
    <xf numFmtId="9" fontId="3" fillId="4" borderId="0" xfId="3" applyNumberFormat="1" applyFont="1" applyFill="1" applyAlignment="1">
      <alignment horizontal="center" vertical="top"/>
    </xf>
    <xf numFmtId="9" fontId="3" fillId="3" borderId="21" xfId="3" applyNumberFormat="1" applyFont="1" applyFill="1" applyBorder="1" applyAlignment="1" applyProtection="1">
      <alignment horizontal="center" vertical="top"/>
      <protection locked="0"/>
    </xf>
    <xf numFmtId="0" fontId="3" fillId="2" borderId="3" xfId="3" applyFont="1" applyFill="1" applyBorder="1" applyAlignment="1">
      <alignment vertical="top"/>
    </xf>
    <xf numFmtId="9" fontId="4" fillId="6" borderId="22" xfId="3" applyNumberFormat="1" applyFont="1" applyFill="1" applyBorder="1" applyAlignment="1">
      <alignment horizontal="center" vertical="top"/>
    </xf>
    <xf numFmtId="0" fontId="4" fillId="6" borderId="13" xfId="3" applyFont="1" applyFill="1" applyBorder="1" applyAlignment="1">
      <alignment horizontal="left" vertical="top"/>
    </xf>
    <xf numFmtId="0" fontId="4" fillId="4" borderId="0" xfId="3" applyFont="1" applyFill="1" applyAlignment="1">
      <alignment horizontal="left" vertical="top" wrapText="1"/>
    </xf>
    <xf numFmtId="0" fontId="3" fillId="4" borderId="0" xfId="3" applyFont="1" applyFill="1" applyAlignment="1">
      <alignment horizontal="left" vertical="top"/>
    </xf>
    <xf numFmtId="165" fontId="4" fillId="6" borderId="5" xfId="2" applyNumberFormat="1" applyFont="1" applyFill="1" applyBorder="1" applyAlignment="1" applyProtection="1">
      <alignment horizontal="center" vertical="top"/>
    </xf>
    <xf numFmtId="0" fontId="3" fillId="4" borderId="5" xfId="3" applyFont="1" applyFill="1" applyBorder="1" applyAlignment="1">
      <alignment horizontal="left" vertical="top" wrapText="1"/>
    </xf>
    <xf numFmtId="10" fontId="4" fillId="6" borderId="3" xfId="2" applyNumberFormat="1" applyFont="1" applyFill="1" applyBorder="1" applyAlignment="1" applyProtection="1">
      <alignment horizontal="center" vertical="top"/>
    </xf>
    <xf numFmtId="0" fontId="3" fillId="4" borderId="3" xfId="3" applyFont="1" applyFill="1" applyBorder="1" applyAlignment="1">
      <alignment horizontal="left" vertical="top" wrapText="1"/>
    </xf>
    <xf numFmtId="0" fontId="6" fillId="4" borderId="10" xfId="3" applyFont="1" applyFill="1" applyBorder="1" applyAlignment="1">
      <alignment vertical="top"/>
    </xf>
    <xf numFmtId="0" fontId="3" fillId="5" borderId="21" xfId="3" applyFont="1" applyFill="1" applyBorder="1" applyAlignment="1">
      <alignment horizontal="center" vertical="top"/>
    </xf>
    <xf numFmtId="0" fontId="4" fillId="5" borderId="3" xfId="3" applyFont="1" applyFill="1" applyBorder="1" applyAlignment="1">
      <alignment horizontal="center" vertical="top"/>
    </xf>
    <xf numFmtId="0" fontId="6" fillId="4" borderId="10" xfId="3" applyFont="1" applyFill="1" applyBorder="1" applyAlignment="1">
      <alignment horizontal="left" vertical="top" wrapText="1"/>
    </xf>
    <xf numFmtId="1" fontId="4" fillId="6" borderId="3" xfId="4" applyNumberFormat="1" applyFont="1" applyFill="1" applyBorder="1" applyAlignment="1" applyProtection="1">
      <alignment horizontal="center" vertical="top"/>
    </xf>
    <xf numFmtId="0" fontId="6" fillId="4" borderId="10" xfId="3" applyFont="1" applyFill="1" applyBorder="1" applyAlignment="1">
      <alignment horizontal="left" vertical="top"/>
    </xf>
    <xf numFmtId="2" fontId="4" fillId="6" borderId="3" xfId="4" applyNumberFormat="1" applyFont="1" applyFill="1" applyBorder="1" applyAlignment="1" applyProtection="1">
      <alignment horizontal="center" vertical="top"/>
    </xf>
    <xf numFmtId="2" fontId="3" fillId="4" borderId="10" xfId="4" applyNumberFormat="1" applyFont="1" applyFill="1" applyBorder="1" applyAlignment="1" applyProtection="1">
      <alignment horizontal="center" vertical="top"/>
    </xf>
    <xf numFmtId="2" fontId="4" fillId="4" borderId="10" xfId="4" applyNumberFormat="1" applyFont="1" applyFill="1" applyBorder="1" applyAlignment="1" applyProtection="1">
      <alignment horizontal="center" vertical="top"/>
    </xf>
    <xf numFmtId="3" fontId="3" fillId="3" borderId="23" xfId="4" applyNumberFormat="1" applyFont="1" applyFill="1" applyBorder="1" applyAlignment="1" applyProtection="1">
      <alignment horizontal="center" vertical="top"/>
      <protection locked="0"/>
    </xf>
    <xf numFmtId="37" fontId="4" fillId="6" borderId="5" xfId="4" applyNumberFormat="1" applyFont="1" applyFill="1" applyBorder="1" applyAlignment="1" applyProtection="1">
      <alignment horizontal="center" vertical="top"/>
    </xf>
    <xf numFmtId="0" fontId="3" fillId="4" borderId="5" xfId="3" applyFont="1" applyFill="1" applyBorder="1" applyAlignment="1">
      <alignment vertical="top"/>
    </xf>
    <xf numFmtId="1" fontId="3" fillId="3" borderId="23" xfId="4" applyNumberFormat="1" applyFont="1" applyFill="1" applyBorder="1" applyAlignment="1" applyProtection="1">
      <alignment horizontal="center" vertical="top"/>
      <protection locked="0"/>
    </xf>
    <xf numFmtId="170" fontId="4" fillId="6" borderId="5" xfId="4" applyNumberFormat="1" applyFont="1" applyFill="1" applyBorder="1" applyAlignment="1" applyProtection="1">
      <alignment horizontal="center" vertical="top"/>
    </xf>
    <xf numFmtId="1" fontId="4" fillId="6" borderId="5" xfId="4" applyNumberFormat="1" applyFont="1" applyFill="1" applyBorder="1" applyAlignment="1" applyProtection="1">
      <alignment horizontal="center" vertical="top"/>
    </xf>
    <xf numFmtId="0" fontId="4" fillId="4" borderId="0" xfId="3" applyFont="1" applyFill="1" applyAlignment="1">
      <alignment vertical="top"/>
    </xf>
    <xf numFmtId="3" fontId="8" fillId="4" borderId="0" xfId="6" applyNumberFormat="1" applyFont="1" applyFill="1" applyAlignment="1">
      <alignment horizontal="center" vertical="top"/>
    </xf>
    <xf numFmtId="3" fontId="7" fillId="4" borderId="0" xfId="6" applyNumberFormat="1" applyFont="1" applyFill="1" applyAlignment="1">
      <alignment horizontal="center" vertical="top"/>
    </xf>
    <xf numFmtId="3" fontId="9" fillId="4" borderId="0" xfId="6" applyNumberFormat="1" applyFont="1" applyFill="1" applyAlignment="1">
      <alignment horizontal="center" vertical="top"/>
    </xf>
    <xf numFmtId="3" fontId="8" fillId="3" borderId="13" xfId="6" applyNumberFormat="1" applyFont="1" applyFill="1" applyBorder="1" applyAlignment="1" applyProtection="1">
      <alignment horizontal="center" vertical="top"/>
      <protection locked="0"/>
    </xf>
    <xf numFmtId="0" fontId="5" fillId="4" borderId="30" xfId="3" applyFont="1" applyFill="1" applyBorder="1" applyAlignment="1">
      <alignment horizontal="center" vertical="top"/>
    </xf>
    <xf numFmtId="3" fontId="4" fillId="6" borderId="13" xfId="4" applyNumberFormat="1" applyFont="1" applyFill="1" applyBorder="1" applyAlignment="1" applyProtection="1">
      <alignment horizontal="center" vertical="top"/>
    </xf>
    <xf numFmtId="9" fontId="4" fillId="6" borderId="13" xfId="2" applyFont="1" applyFill="1" applyBorder="1" applyAlignment="1" applyProtection="1">
      <alignment horizontal="center" vertical="top"/>
    </xf>
    <xf numFmtId="165" fontId="4" fillId="6" borderId="13" xfId="4" applyNumberFormat="1" applyFont="1" applyFill="1" applyBorder="1" applyAlignment="1" applyProtection="1">
      <alignment horizontal="center" vertical="top"/>
    </xf>
    <xf numFmtId="3" fontId="4" fillId="6" borderId="22" xfId="7" applyNumberFormat="1" applyFont="1" applyFill="1" applyBorder="1" applyAlignment="1" applyProtection="1">
      <alignment horizontal="center" vertical="top"/>
    </xf>
    <xf numFmtId="0" fontId="4" fillId="4" borderId="0" xfId="0" applyFont="1" applyFill="1" applyAlignment="1">
      <alignment horizontal="center" vertical="top"/>
    </xf>
    <xf numFmtId="0" fontId="3" fillId="4" borderId="0" xfId="0" applyFont="1" applyFill="1" applyAlignment="1">
      <alignment horizontal="center" vertical="top"/>
    </xf>
    <xf numFmtId="167" fontId="4" fillId="4" borderId="0" xfId="0" applyNumberFormat="1" applyFont="1" applyFill="1" applyAlignment="1">
      <alignment horizontal="center" vertical="top"/>
    </xf>
    <xf numFmtId="1" fontId="4" fillId="6" borderId="13" xfId="0" applyNumberFormat="1" applyFont="1" applyFill="1" applyBorder="1" applyAlignment="1">
      <alignment horizontal="left" vertical="top"/>
    </xf>
    <xf numFmtId="49" fontId="4" fillId="6" borderId="13" xfId="0" applyNumberFormat="1" applyFont="1" applyFill="1" applyBorder="1" applyAlignment="1">
      <alignment horizontal="left" vertical="top"/>
    </xf>
    <xf numFmtId="171" fontId="4" fillId="6" borderId="13" xfId="0" applyNumberFormat="1" applyFont="1" applyFill="1" applyBorder="1" applyAlignment="1">
      <alignment horizontal="center" vertical="top"/>
    </xf>
    <xf numFmtId="49" fontId="4" fillId="6" borderId="13" xfId="0" applyNumberFormat="1" applyFont="1" applyFill="1" applyBorder="1" applyAlignment="1">
      <alignment horizontal="center" vertical="top"/>
    </xf>
    <xf numFmtId="167" fontId="4" fillId="6" borderId="13" xfId="0" applyNumberFormat="1" applyFont="1" applyFill="1" applyBorder="1" applyAlignment="1">
      <alignment horizontal="center" vertical="top"/>
    </xf>
    <xf numFmtId="49" fontId="3" fillId="3" borderId="3" xfId="0" applyNumberFormat="1" applyFont="1" applyFill="1" applyBorder="1" applyAlignment="1" applyProtection="1">
      <alignment horizontal="center" vertical="top"/>
      <protection locked="0"/>
    </xf>
    <xf numFmtId="167" fontId="3" fillId="4" borderId="0" xfId="0" applyNumberFormat="1" applyFont="1" applyFill="1" applyAlignment="1">
      <alignment horizontal="center" vertical="top"/>
    </xf>
    <xf numFmtId="0" fontId="8" fillId="0" borderId="0" xfId="6" applyFont="1" applyAlignment="1">
      <alignment horizontal="center" vertical="top"/>
    </xf>
    <xf numFmtId="0" fontId="8" fillId="0" borderId="3" xfId="6" applyFont="1" applyBorder="1" applyAlignment="1">
      <alignment horizontal="left" vertical="top"/>
    </xf>
    <xf numFmtId="0" fontId="6" fillId="0" borderId="20" xfId="3" applyFont="1" applyBorder="1" applyAlignment="1">
      <alignment horizontal="left" vertical="top"/>
    </xf>
    <xf numFmtId="0" fontId="8" fillId="0" borderId="34" xfId="6" applyFont="1" applyBorder="1" applyAlignment="1">
      <alignment vertical="top"/>
    </xf>
    <xf numFmtId="0" fontId="0" fillId="4" borderId="0" xfId="0" applyFill="1"/>
    <xf numFmtId="0" fontId="10" fillId="4" borderId="42" xfId="3" applyFont="1" applyFill="1" applyBorder="1"/>
    <xf numFmtId="0" fontId="20" fillId="4" borderId="43" xfId="3" applyFont="1" applyFill="1" applyBorder="1" applyAlignment="1">
      <alignment horizontal="center" vertical="center" wrapText="1"/>
    </xf>
    <xf numFmtId="0" fontId="20" fillId="4" borderId="43" xfId="3" applyFont="1" applyFill="1" applyBorder="1" applyAlignment="1">
      <alignment horizontal="center" wrapText="1"/>
    </xf>
    <xf numFmtId="0" fontId="20" fillId="4" borderId="43" xfId="3" applyFont="1" applyFill="1" applyBorder="1" applyAlignment="1">
      <alignment horizontal="center"/>
    </xf>
    <xf numFmtId="0" fontId="10" fillId="4" borderId="35" xfId="3" applyFont="1" applyFill="1" applyBorder="1" applyAlignment="1">
      <alignment horizontal="center"/>
    </xf>
    <xf numFmtId="0" fontId="12" fillId="4" borderId="0" xfId="3" applyFont="1" applyFill="1" applyAlignment="1">
      <alignment horizontal="center" vertical="center" wrapText="1"/>
    </xf>
    <xf numFmtId="0" fontId="12" fillId="4" borderId="0" xfId="3" applyFont="1" applyFill="1" applyAlignment="1">
      <alignment horizontal="center" vertical="center"/>
    </xf>
    <xf numFmtId="0" fontId="11" fillId="4" borderId="0" xfId="3" applyFont="1" applyFill="1" applyAlignment="1">
      <alignment horizontal="center" vertical="center"/>
    </xf>
    <xf numFmtId="39" fontId="3" fillId="3" borderId="2" xfId="4" applyNumberFormat="1" applyFont="1" applyFill="1" applyBorder="1" applyAlignment="1" applyProtection="1">
      <alignment horizontal="left" vertical="top" indent="2"/>
      <protection locked="0"/>
    </xf>
    <xf numFmtId="1" fontId="3" fillId="3" borderId="3" xfId="4" applyNumberFormat="1" applyFont="1" applyFill="1" applyBorder="1" applyAlignment="1" applyProtection="1">
      <alignment horizontal="center" vertical="top"/>
      <protection locked="0"/>
    </xf>
    <xf numFmtId="1" fontId="3" fillId="3" borderId="7" xfId="4" applyNumberFormat="1" applyFont="1" applyFill="1" applyBorder="1" applyAlignment="1" applyProtection="1">
      <alignment horizontal="center" vertical="top"/>
      <protection locked="0"/>
    </xf>
    <xf numFmtId="1" fontId="3" fillId="3" borderId="41" xfId="4" applyNumberFormat="1" applyFont="1" applyFill="1" applyBorder="1" applyAlignment="1" applyProtection="1">
      <alignment horizontal="center" vertical="top"/>
      <protection locked="0"/>
    </xf>
    <xf numFmtId="1" fontId="3" fillId="3" borderId="3" xfId="2" applyNumberFormat="1" applyFont="1" applyFill="1" applyBorder="1" applyAlignment="1" applyProtection="1">
      <alignment horizontal="center" vertical="top"/>
      <protection locked="0"/>
    </xf>
    <xf numFmtId="1" fontId="3" fillId="3" borderId="5" xfId="1" applyNumberFormat="1" applyFont="1" applyFill="1" applyBorder="1" applyAlignment="1" applyProtection="1">
      <alignment horizontal="center" vertical="top"/>
      <protection locked="0"/>
    </xf>
    <xf numFmtId="164" fontId="3" fillId="3" borderId="5" xfId="1" applyNumberFormat="1" applyFont="1" applyFill="1" applyBorder="1" applyAlignment="1" applyProtection="1">
      <alignment horizontal="center" vertical="top"/>
      <protection locked="0"/>
    </xf>
    <xf numFmtId="9" fontId="3" fillId="3" borderId="5" xfId="1" applyNumberFormat="1" applyFont="1" applyFill="1" applyBorder="1" applyAlignment="1" applyProtection="1">
      <alignment horizontal="center" vertical="top"/>
      <protection locked="0"/>
    </xf>
    <xf numFmtId="0" fontId="5" fillId="4" borderId="0" xfId="0" applyFont="1" applyFill="1" applyAlignment="1">
      <alignment horizontal="center" vertical="top"/>
    </xf>
    <xf numFmtId="0" fontId="8" fillId="3" borderId="3" xfId="6" applyFont="1" applyFill="1" applyBorder="1" applyAlignment="1" applyProtection="1">
      <alignment horizontal="left" vertical="top"/>
      <protection locked="0"/>
    </xf>
    <xf numFmtId="3" fontId="4" fillId="6" borderId="13" xfId="7" applyNumberFormat="1" applyFont="1" applyFill="1" applyBorder="1" applyAlignment="1" applyProtection="1">
      <alignment horizontal="center" vertical="top"/>
    </xf>
    <xf numFmtId="49" fontId="3" fillId="3" borderId="3" xfId="3" applyNumberFormat="1" applyFont="1" applyFill="1" applyBorder="1" applyAlignment="1" applyProtection="1">
      <alignment horizontal="center" vertical="top"/>
      <protection locked="0"/>
    </xf>
    <xf numFmtId="49" fontId="4" fillId="6" borderId="13" xfId="3" applyNumberFormat="1" applyFont="1" applyFill="1" applyBorder="1" applyAlignment="1">
      <alignment horizontal="center" vertical="top"/>
    </xf>
    <xf numFmtId="0" fontId="27" fillId="0" borderId="0" xfId="6" applyFont="1" applyAlignment="1">
      <alignment vertical="top"/>
    </xf>
    <xf numFmtId="49" fontId="3" fillId="3" borderId="7" xfId="3" applyNumberFormat="1" applyFont="1" applyFill="1" applyBorder="1" applyAlignment="1" applyProtection="1">
      <alignment horizontal="center" vertical="top"/>
      <protection locked="0"/>
    </xf>
    <xf numFmtId="49" fontId="3" fillId="3" borderId="7" xfId="0" applyNumberFormat="1" applyFont="1" applyFill="1" applyBorder="1" applyAlignment="1" applyProtection="1">
      <alignment horizontal="center" vertical="top"/>
      <protection locked="0"/>
    </xf>
    <xf numFmtId="0" fontId="8" fillId="3" borderId="7" xfId="6" applyFont="1" applyFill="1" applyBorder="1" applyAlignment="1" applyProtection="1">
      <alignment vertical="top"/>
      <protection locked="0"/>
    </xf>
    <xf numFmtId="3" fontId="8" fillId="3" borderId="7" xfId="6" applyNumberFormat="1" applyFont="1" applyFill="1" applyBorder="1" applyAlignment="1" applyProtection="1">
      <alignment horizontal="center" vertical="top"/>
      <protection locked="0"/>
    </xf>
    <xf numFmtId="165" fontId="8" fillId="3" borderId="7" xfId="6" applyNumberFormat="1" applyFont="1" applyFill="1" applyBorder="1" applyAlignment="1" applyProtection="1">
      <alignment horizontal="center" vertical="top"/>
      <protection locked="0"/>
    </xf>
    <xf numFmtId="165" fontId="3" fillId="3" borderId="7" xfId="4" applyNumberFormat="1" applyFont="1" applyFill="1" applyBorder="1" applyAlignment="1" applyProtection="1">
      <alignment horizontal="center" vertical="top"/>
      <protection locked="0"/>
    </xf>
    <xf numFmtId="0" fontId="3" fillId="2" borderId="7" xfId="3" applyFont="1" applyFill="1" applyBorder="1" applyAlignment="1">
      <alignment vertical="top"/>
    </xf>
    <xf numFmtId="9" fontId="3" fillId="3" borderId="24" xfId="3" applyNumberFormat="1" applyFont="1" applyFill="1" applyBorder="1" applyAlignment="1" applyProtection="1">
      <alignment horizontal="center" vertical="top"/>
      <protection locked="0"/>
    </xf>
    <xf numFmtId="39" fontId="4" fillId="4" borderId="20" xfId="4" applyNumberFormat="1" applyFont="1" applyFill="1" applyBorder="1" applyAlignment="1" applyProtection="1">
      <alignment horizontal="center" vertical="top"/>
    </xf>
    <xf numFmtId="168" fontId="3" fillId="8" borderId="19" xfId="4" applyNumberFormat="1" applyFont="1" applyFill="1" applyBorder="1" applyAlignment="1" applyProtection="1">
      <alignment horizontal="center" vertical="top"/>
    </xf>
    <xf numFmtId="168" fontId="3" fillId="8" borderId="3" xfId="4" applyNumberFormat="1" applyFont="1" applyFill="1" applyBorder="1" applyAlignment="1" applyProtection="1">
      <alignment horizontal="center" vertical="top"/>
    </xf>
    <xf numFmtId="4" fontId="3" fillId="9" borderId="3" xfId="4" applyNumberFormat="1" applyFont="1" applyFill="1" applyBorder="1" applyAlignment="1" applyProtection="1">
      <alignment horizontal="center" vertical="top"/>
    </xf>
    <xf numFmtId="0" fontId="14" fillId="4" borderId="0" xfId="3" applyFont="1" applyFill="1" applyAlignment="1">
      <alignment vertical="top"/>
    </xf>
    <xf numFmtId="9" fontId="3" fillId="3" borderId="48" xfId="3" applyNumberFormat="1" applyFont="1" applyFill="1" applyBorder="1" applyAlignment="1" applyProtection="1">
      <alignment horizontal="center" vertical="top"/>
      <protection locked="0"/>
    </xf>
    <xf numFmtId="9" fontId="3" fillId="3" borderId="49" xfId="3" applyNumberFormat="1" applyFont="1" applyFill="1" applyBorder="1" applyAlignment="1" applyProtection="1">
      <alignment horizontal="center" vertical="top"/>
      <protection locked="0"/>
    </xf>
    <xf numFmtId="0" fontId="27" fillId="4" borderId="0" xfId="6" applyFont="1" applyFill="1" applyAlignment="1">
      <alignment vertical="top"/>
    </xf>
    <xf numFmtId="4" fontId="3" fillId="3" borderId="24" xfId="4" applyNumberFormat="1" applyFont="1" applyFill="1" applyBorder="1" applyAlignment="1" applyProtection="1">
      <alignment horizontal="center" vertical="top"/>
      <protection locked="0"/>
    </xf>
    <xf numFmtId="4" fontId="3" fillId="3" borderId="21" xfId="4" applyNumberFormat="1" applyFont="1" applyFill="1" applyBorder="1" applyAlignment="1" applyProtection="1">
      <alignment horizontal="center" vertical="top"/>
      <protection locked="0"/>
    </xf>
    <xf numFmtId="9" fontId="3" fillId="3" borderId="23" xfId="4" applyNumberFormat="1" applyFont="1" applyFill="1" applyBorder="1" applyAlignment="1" applyProtection="1">
      <alignment horizontal="center" vertical="top"/>
      <protection locked="0"/>
    </xf>
    <xf numFmtId="2" fontId="3" fillId="3" borderId="22" xfId="4" applyNumberFormat="1" applyFont="1" applyFill="1" applyBorder="1" applyAlignment="1" applyProtection="1">
      <alignment horizontal="center" vertical="top"/>
      <protection locked="0"/>
    </xf>
    <xf numFmtId="0" fontId="25" fillId="4" borderId="0" xfId="0" applyFont="1" applyFill="1" applyAlignment="1">
      <alignment vertical="top"/>
    </xf>
    <xf numFmtId="0" fontId="27" fillId="4" borderId="26" xfId="0" applyFont="1" applyFill="1" applyBorder="1" applyAlignment="1">
      <alignment horizontal="center" vertical="top" wrapText="1"/>
    </xf>
    <xf numFmtId="165" fontId="3" fillId="3" borderId="20" xfId="4" applyNumberFormat="1" applyFont="1" applyFill="1" applyBorder="1" applyAlignment="1" applyProtection="1">
      <alignment horizontal="center" vertical="top"/>
      <protection locked="0"/>
    </xf>
    <xf numFmtId="165" fontId="3" fillId="3" borderId="13" xfId="4" applyNumberFormat="1" applyFont="1" applyFill="1" applyBorder="1" applyAlignment="1" applyProtection="1">
      <alignment horizontal="center" vertical="top"/>
      <protection locked="0"/>
    </xf>
    <xf numFmtId="2" fontId="3" fillId="3" borderId="3" xfId="1" applyNumberFormat="1" applyFont="1" applyFill="1" applyBorder="1" applyAlignment="1" applyProtection="1">
      <alignment horizontal="center" vertical="top"/>
      <protection locked="0"/>
    </xf>
    <xf numFmtId="1" fontId="3" fillId="3" borderId="3" xfId="1" applyNumberFormat="1" applyFont="1" applyFill="1" applyBorder="1" applyAlignment="1" applyProtection="1">
      <alignment horizontal="center" vertical="top"/>
      <protection locked="0"/>
    </xf>
    <xf numFmtId="1" fontId="3" fillId="3" borderId="7" xfId="1" applyNumberFormat="1" applyFont="1" applyFill="1" applyBorder="1" applyAlignment="1" applyProtection="1">
      <alignment horizontal="center" vertical="top"/>
      <protection locked="0"/>
    </xf>
    <xf numFmtId="5" fontId="3" fillId="3" borderId="3" xfId="4" applyNumberFormat="1" applyFont="1" applyFill="1" applyBorder="1" applyAlignment="1" applyProtection="1">
      <alignment horizontal="center" vertical="top"/>
      <protection locked="0"/>
    </xf>
    <xf numFmtId="37" fontId="3" fillId="3" borderId="3" xfId="4" applyNumberFormat="1" applyFont="1" applyFill="1" applyBorder="1" applyAlignment="1" applyProtection="1">
      <alignment horizontal="center" vertical="top"/>
      <protection locked="0"/>
    </xf>
    <xf numFmtId="44" fontId="3" fillId="3" borderId="3" xfId="26" applyFont="1" applyFill="1" applyBorder="1" applyAlignment="1" applyProtection="1">
      <alignment horizontal="center" vertical="top"/>
      <protection locked="0"/>
    </xf>
    <xf numFmtId="44" fontId="3" fillId="3" borderId="7" xfId="26" applyFont="1" applyFill="1" applyBorder="1" applyAlignment="1" applyProtection="1">
      <alignment horizontal="center" vertical="top"/>
      <protection locked="0"/>
    </xf>
    <xf numFmtId="0" fontId="3" fillId="3" borderId="3" xfId="3" applyFont="1" applyFill="1" applyBorder="1" applyAlignment="1" applyProtection="1">
      <alignment horizontal="center" vertical="top"/>
      <protection locked="0"/>
    </xf>
    <xf numFmtId="0" fontId="3" fillId="3" borderId="7" xfId="3" applyFont="1" applyFill="1" applyBorder="1" applyAlignment="1" applyProtection="1">
      <alignment horizontal="center" vertical="top"/>
      <protection locked="0"/>
    </xf>
    <xf numFmtId="9" fontId="3" fillId="3" borderId="3" xfId="0" applyNumberFormat="1" applyFont="1" applyFill="1" applyBorder="1" applyAlignment="1" applyProtection="1">
      <alignment horizontal="center" vertical="top"/>
      <protection locked="0"/>
    </xf>
    <xf numFmtId="1" fontId="3" fillId="7" borderId="0" xfId="4" applyNumberFormat="1" applyFont="1" applyFill="1" applyBorder="1" applyAlignment="1" applyProtection="1">
      <alignment horizontal="center" vertical="top"/>
    </xf>
    <xf numFmtId="1" fontId="3" fillId="7" borderId="1" xfId="4" applyNumberFormat="1" applyFont="1" applyFill="1" applyBorder="1" applyAlignment="1" applyProtection="1">
      <alignment horizontal="center" vertical="top"/>
    </xf>
    <xf numFmtId="1" fontId="3" fillId="7" borderId="19" xfId="4" applyNumberFormat="1" applyFont="1" applyFill="1" applyBorder="1" applyAlignment="1" applyProtection="1">
      <alignment horizontal="center" vertical="top"/>
    </xf>
    <xf numFmtId="0" fontId="14" fillId="4" borderId="0" xfId="6" applyFont="1" applyFill="1" applyAlignment="1">
      <alignment vertical="top"/>
    </xf>
    <xf numFmtId="165" fontId="8" fillId="3" borderId="3" xfId="6" applyNumberFormat="1" applyFont="1" applyFill="1" applyBorder="1" applyAlignment="1" applyProtection="1">
      <alignment horizontal="center" vertical="top"/>
      <protection locked="0"/>
    </xf>
    <xf numFmtId="0" fontId="7" fillId="4" borderId="0" xfId="6" applyFont="1" applyFill="1" applyAlignment="1">
      <alignment vertical="top"/>
    </xf>
    <xf numFmtId="0" fontId="7" fillId="4" borderId="0" xfId="6" applyFont="1" applyFill="1" applyAlignment="1">
      <alignment horizontal="center" vertical="top"/>
    </xf>
    <xf numFmtId="0" fontId="8" fillId="4" borderId="3" xfId="6" applyFont="1" applyFill="1" applyBorder="1" applyAlignment="1">
      <alignment vertical="top"/>
    </xf>
    <xf numFmtId="0" fontId="3" fillId="4" borderId="3" xfId="3" applyFont="1" applyFill="1" applyBorder="1" applyAlignment="1">
      <alignment vertical="top" wrapText="1"/>
    </xf>
    <xf numFmtId="9" fontId="8" fillId="3" borderId="13" xfId="2" applyFont="1" applyFill="1" applyBorder="1" applyAlignment="1" applyProtection="1">
      <alignment horizontal="center" vertical="top"/>
      <protection locked="0"/>
    </xf>
    <xf numFmtId="0" fontId="8" fillId="2" borderId="13" xfId="6" applyFont="1" applyFill="1" applyBorder="1" applyAlignment="1">
      <alignment vertical="top"/>
    </xf>
    <xf numFmtId="0" fontId="33" fillId="4" borderId="0" xfId="6" applyFont="1" applyFill="1" applyAlignment="1">
      <alignment horizontal="center" vertical="top"/>
    </xf>
    <xf numFmtId="0" fontId="8" fillId="3" borderId="45" xfId="6" applyFont="1" applyFill="1" applyBorder="1" applyAlignment="1" applyProtection="1">
      <alignment vertical="top"/>
      <protection locked="0"/>
    </xf>
    <xf numFmtId="3" fontId="8" fillId="3" borderId="45" xfId="6" applyNumberFormat="1" applyFont="1" applyFill="1" applyBorder="1" applyAlignment="1" applyProtection="1">
      <alignment horizontal="center" vertical="top"/>
      <protection locked="0"/>
    </xf>
    <xf numFmtId="0" fontId="5" fillId="4" borderId="0" xfId="3" applyFont="1" applyFill="1" applyAlignment="1">
      <alignment vertical="top"/>
    </xf>
    <xf numFmtId="1" fontId="3" fillId="3" borderId="21" xfId="4" applyNumberFormat="1" applyFont="1" applyFill="1" applyBorder="1" applyAlignment="1" applyProtection="1">
      <alignment horizontal="center" vertical="top"/>
      <protection locked="0"/>
    </xf>
    <xf numFmtId="2" fontId="3" fillId="3" borderId="21" xfId="4" applyNumberFormat="1" applyFont="1" applyFill="1" applyBorder="1" applyAlignment="1" applyProtection="1">
      <alignment horizontal="center" vertical="top"/>
      <protection locked="0"/>
    </xf>
    <xf numFmtId="0" fontId="3" fillId="3" borderId="21" xfId="3" applyFont="1" applyFill="1" applyBorder="1" applyAlignment="1" applyProtection="1">
      <alignment horizontal="center" vertical="top"/>
      <protection locked="0"/>
    </xf>
    <xf numFmtId="9" fontId="3" fillId="3" borderId="21" xfId="4" applyNumberFormat="1" applyFont="1" applyFill="1" applyBorder="1" applyAlignment="1" applyProtection="1">
      <alignment horizontal="center" vertical="top"/>
      <protection locked="0"/>
    </xf>
    <xf numFmtId="165" fontId="8" fillId="3" borderId="13" xfId="6" applyNumberFormat="1" applyFont="1" applyFill="1" applyBorder="1" applyAlignment="1" applyProtection="1">
      <alignment horizontal="center" vertical="center"/>
      <protection locked="0"/>
    </xf>
    <xf numFmtId="0" fontId="3" fillId="3" borderId="13" xfId="3" applyFont="1" applyFill="1" applyBorder="1" applyAlignment="1" applyProtection="1">
      <alignment vertical="top"/>
      <protection locked="0"/>
    </xf>
    <xf numFmtId="0" fontId="3" fillId="3" borderId="13" xfId="3" applyFont="1" applyFill="1" applyBorder="1" applyAlignment="1" applyProtection="1">
      <alignment horizontal="left" vertical="top"/>
      <protection locked="0"/>
    </xf>
    <xf numFmtId="3" fontId="3" fillId="3" borderId="13" xfId="3" applyNumberFormat="1" applyFont="1" applyFill="1" applyBorder="1" applyAlignment="1" applyProtection="1">
      <alignment horizontal="center" vertical="top"/>
      <protection locked="0"/>
    </xf>
    <xf numFmtId="9" fontId="3" fillId="3" borderId="13" xfId="2" applyFont="1" applyFill="1" applyBorder="1" applyAlignment="1" applyProtection="1">
      <alignment horizontal="center" vertical="top"/>
      <protection locked="0"/>
    </xf>
    <xf numFmtId="3" fontId="3" fillId="3" borderId="22" xfId="7" applyNumberFormat="1" applyFont="1" applyFill="1" applyBorder="1" applyAlignment="1" applyProtection="1">
      <alignment horizontal="center" vertical="top"/>
      <protection locked="0"/>
    </xf>
    <xf numFmtId="3" fontId="3" fillId="3" borderId="21" xfId="4" applyNumberFormat="1" applyFont="1" applyFill="1" applyBorder="1" applyAlignment="1" applyProtection="1">
      <alignment horizontal="center" vertical="top"/>
      <protection locked="0"/>
    </xf>
    <xf numFmtId="0" fontId="5" fillId="4" borderId="0" xfId="3" applyFont="1" applyFill="1" applyAlignment="1">
      <alignment horizontal="center" vertical="top"/>
    </xf>
    <xf numFmtId="0" fontId="3" fillId="2" borderId="13" xfId="3" applyFont="1" applyFill="1" applyBorder="1" applyAlignment="1">
      <alignment vertical="top"/>
    </xf>
    <xf numFmtId="9" fontId="3" fillId="3" borderId="22" xfId="3" applyNumberFormat="1" applyFont="1" applyFill="1" applyBorder="1" applyAlignment="1" applyProtection="1">
      <alignment horizontal="center" vertical="top"/>
      <protection locked="0"/>
    </xf>
    <xf numFmtId="9" fontId="3" fillId="3" borderId="47" xfId="3" applyNumberFormat="1" applyFont="1" applyFill="1" applyBorder="1" applyAlignment="1" applyProtection="1">
      <alignment horizontal="center" vertical="top"/>
      <protection locked="0"/>
    </xf>
    <xf numFmtId="0" fontId="5" fillId="4" borderId="0" xfId="3" applyFont="1" applyFill="1" applyAlignment="1">
      <alignment vertical="top" wrapText="1"/>
    </xf>
    <xf numFmtId="0" fontId="3" fillId="4" borderId="33" xfId="3" applyFont="1" applyFill="1" applyBorder="1" applyAlignment="1">
      <alignment horizontal="center" vertical="top"/>
    </xf>
    <xf numFmtId="39" fontId="4" fillId="4" borderId="0" xfId="4" applyNumberFormat="1" applyFont="1" applyFill="1" applyBorder="1" applyAlignment="1" applyProtection="1">
      <alignment horizontal="center" vertical="top"/>
    </xf>
    <xf numFmtId="39" fontId="3" fillId="4" borderId="2" xfId="4" applyNumberFormat="1" applyFont="1" applyFill="1" applyBorder="1" applyAlignment="1" applyProtection="1">
      <alignment vertical="top"/>
    </xf>
    <xf numFmtId="39" fontId="3" fillId="4" borderId="6" xfId="4" applyNumberFormat="1" applyFont="1" applyFill="1" applyBorder="1" applyAlignment="1" applyProtection="1">
      <alignment vertical="top"/>
    </xf>
    <xf numFmtId="0" fontId="26" fillId="4" borderId="0" xfId="0" applyFont="1" applyFill="1"/>
    <xf numFmtId="39" fontId="4" fillId="4" borderId="10" xfId="4" applyNumberFormat="1" applyFont="1" applyFill="1" applyBorder="1" applyAlignment="1" applyProtection="1">
      <alignment horizontal="center" vertical="top"/>
    </xf>
    <xf numFmtId="0" fontId="29" fillId="4" borderId="0" xfId="0" applyFont="1" applyFill="1"/>
    <xf numFmtId="0" fontId="28" fillId="4" borderId="0" xfId="0" applyFont="1" applyFill="1"/>
    <xf numFmtId="0" fontId="30" fillId="4" borderId="0" xfId="0" applyFont="1" applyFill="1"/>
    <xf numFmtId="39" fontId="6" fillId="4" borderId="10" xfId="4" applyNumberFormat="1" applyFont="1" applyFill="1" applyBorder="1" applyAlignment="1" applyProtection="1">
      <alignment vertical="top"/>
    </xf>
    <xf numFmtId="39" fontId="3" fillId="4" borderId="12" xfId="4" applyNumberFormat="1" applyFont="1" applyFill="1" applyBorder="1" applyAlignment="1" applyProtection="1">
      <alignment vertical="top"/>
    </xf>
    <xf numFmtId="39" fontId="3" fillId="4" borderId="2" xfId="4" applyNumberFormat="1" applyFont="1" applyFill="1" applyBorder="1" applyAlignment="1" applyProtection="1">
      <alignment horizontal="left" vertical="top" indent="2"/>
    </xf>
    <xf numFmtId="39" fontId="3" fillId="4" borderId="0" xfId="4" applyNumberFormat="1" applyFont="1" applyFill="1" applyBorder="1" applyAlignment="1" applyProtection="1">
      <alignment horizontal="left" vertical="top" indent="2"/>
    </xf>
    <xf numFmtId="0" fontId="18" fillId="4" borderId="0" xfId="0" applyFont="1" applyFill="1"/>
    <xf numFmtId="39" fontId="3" fillId="4" borderId="2" xfId="4" quotePrefix="1" applyNumberFormat="1" applyFont="1" applyFill="1" applyBorder="1" applyAlignment="1" applyProtection="1">
      <alignment horizontal="left" vertical="top" indent="2"/>
    </xf>
    <xf numFmtId="39" fontId="3" fillId="4" borderId="2" xfId="4" applyNumberFormat="1" applyFont="1" applyFill="1" applyBorder="1" applyAlignment="1" applyProtection="1">
      <alignment horizontal="left" vertical="top"/>
    </xf>
    <xf numFmtId="3" fontId="4" fillId="6" borderId="5" xfId="4" applyNumberFormat="1" applyFont="1" applyFill="1" applyBorder="1" applyAlignment="1" applyProtection="1">
      <alignment horizontal="center" vertical="top"/>
    </xf>
    <xf numFmtId="3" fontId="4" fillId="6" borderId="3" xfId="2" applyNumberFormat="1" applyFont="1" applyFill="1" applyBorder="1" applyAlignment="1" applyProtection="1">
      <alignment horizontal="center" vertical="top"/>
    </xf>
    <xf numFmtId="2" fontId="4" fillId="6" borderId="13" xfId="4" applyNumberFormat="1" applyFont="1" applyFill="1" applyBorder="1" applyAlignment="1" applyProtection="1">
      <alignment horizontal="center" vertical="top"/>
    </xf>
    <xf numFmtId="165" fontId="4" fillId="6" borderId="3" xfId="4" applyNumberFormat="1" applyFont="1" applyFill="1" applyBorder="1" applyAlignment="1" applyProtection="1">
      <alignment horizontal="center" vertical="top"/>
    </xf>
    <xf numFmtId="0" fontId="14" fillId="4" borderId="0" xfId="0" applyFont="1" applyFill="1" applyAlignment="1">
      <alignment vertical="top"/>
    </xf>
    <xf numFmtId="0" fontId="3" fillId="4" borderId="0" xfId="3" applyFont="1" applyFill="1" applyAlignment="1">
      <alignment vertical="top" wrapText="1"/>
    </xf>
    <xf numFmtId="39" fontId="14" fillId="4" borderId="0" xfId="4" applyNumberFormat="1" applyFont="1" applyFill="1" applyBorder="1" applyAlignment="1" applyProtection="1">
      <alignment horizontal="left" vertical="top" indent="2"/>
    </xf>
    <xf numFmtId="39" fontId="3" fillId="4" borderId="0" xfId="4" quotePrefix="1" applyNumberFormat="1" applyFont="1" applyFill="1" applyBorder="1" applyAlignment="1" applyProtection="1">
      <alignment horizontal="left" vertical="top" indent="2"/>
    </xf>
    <xf numFmtId="39" fontId="3" fillId="4" borderId="6" xfId="4" applyNumberFormat="1" applyFont="1" applyFill="1" applyBorder="1" applyAlignment="1" applyProtection="1">
      <alignment horizontal="left" vertical="top"/>
    </xf>
    <xf numFmtId="9" fontId="4" fillId="6" borderId="3" xfId="2" applyFont="1" applyFill="1" applyBorder="1" applyAlignment="1" applyProtection="1">
      <alignment horizontal="center" vertical="top"/>
    </xf>
    <xf numFmtId="9" fontId="4" fillId="6" borderId="3" xfId="4" applyNumberFormat="1" applyFont="1" applyFill="1" applyBorder="1" applyAlignment="1" applyProtection="1">
      <alignment horizontal="center" vertical="top"/>
    </xf>
    <xf numFmtId="0" fontId="4" fillId="6" borderId="5" xfId="4" quotePrefix="1" applyNumberFormat="1" applyFont="1" applyFill="1" applyBorder="1" applyAlignment="1" applyProtection="1">
      <alignment horizontal="center" vertical="top"/>
    </xf>
    <xf numFmtId="3" fontId="4" fillId="6" borderId="3" xfId="4" applyNumberFormat="1" applyFont="1" applyFill="1" applyBorder="1" applyAlignment="1" applyProtection="1">
      <alignment horizontal="center" vertical="top"/>
    </xf>
    <xf numFmtId="167" fontId="4" fillId="6" borderId="13" xfId="4" applyNumberFormat="1" applyFont="1" applyFill="1" applyBorder="1" applyAlignment="1" applyProtection="1">
      <alignment horizontal="center" vertical="top"/>
    </xf>
    <xf numFmtId="168" fontId="4" fillId="6" borderId="5" xfId="4" applyNumberFormat="1" applyFont="1" applyFill="1" applyBorder="1" applyAlignment="1" applyProtection="1">
      <alignment horizontal="center" vertical="top"/>
    </xf>
    <xf numFmtId="168" fontId="4" fillId="6" borderId="3" xfId="4" applyNumberFormat="1" applyFont="1" applyFill="1" applyBorder="1" applyAlignment="1" applyProtection="1">
      <alignment horizontal="center" vertical="top"/>
    </xf>
    <xf numFmtId="3" fontId="4" fillId="6" borderId="26" xfId="4" applyNumberFormat="1" applyFont="1" applyFill="1" applyBorder="1" applyAlignment="1" applyProtection="1">
      <alignment horizontal="center" vertical="top"/>
    </xf>
    <xf numFmtId="0" fontId="4" fillId="4" borderId="0" xfId="0" applyFont="1" applyFill="1" applyAlignment="1">
      <alignment vertical="top"/>
    </xf>
    <xf numFmtId="0" fontId="31" fillId="4" borderId="0" xfId="0" applyFont="1" applyFill="1" applyAlignment="1">
      <alignment vertical="top"/>
    </xf>
    <xf numFmtId="0" fontId="3" fillId="4" borderId="0" xfId="0" applyFont="1" applyFill="1" applyAlignment="1">
      <alignment vertical="top" wrapText="1"/>
    </xf>
    <xf numFmtId="39" fontId="3" fillId="4" borderId="3" xfId="4" applyNumberFormat="1" applyFont="1" applyFill="1" applyBorder="1" applyAlignment="1" applyProtection="1">
      <alignment vertical="top"/>
    </xf>
    <xf numFmtId="0" fontId="6" fillId="4" borderId="10" xfId="0" applyFont="1" applyFill="1" applyBorder="1" applyAlignment="1">
      <alignment horizontal="left" vertical="top"/>
    </xf>
    <xf numFmtId="0" fontId="6" fillId="4" borderId="10" xfId="0" applyFont="1" applyFill="1" applyBorder="1" applyAlignment="1">
      <alignment horizontal="left" vertical="top" wrapText="1"/>
    </xf>
    <xf numFmtId="168" fontId="4" fillId="10" borderId="5" xfId="4" applyNumberFormat="1" applyFont="1" applyFill="1" applyBorder="1" applyAlignment="1" applyProtection="1">
      <alignment horizontal="center" vertical="top"/>
    </xf>
    <xf numFmtId="39" fontId="3" fillId="4" borderId="24" xfId="4" applyNumberFormat="1" applyFont="1" applyFill="1" applyBorder="1" applyAlignment="1" applyProtection="1">
      <alignment horizontal="left" vertical="top"/>
    </xf>
    <xf numFmtId="0" fontId="3" fillId="4" borderId="36" xfId="3" applyFont="1" applyFill="1" applyBorder="1" applyAlignment="1">
      <alignment horizontal="center" vertical="center"/>
    </xf>
    <xf numFmtId="0" fontId="3" fillId="4" borderId="18" xfId="3" applyFont="1" applyFill="1" applyBorder="1" applyAlignment="1">
      <alignment vertical="top"/>
    </xf>
    <xf numFmtId="0" fontId="3" fillId="4" borderId="27" xfId="3" applyFont="1" applyFill="1" applyBorder="1" applyAlignment="1">
      <alignment vertical="top"/>
    </xf>
    <xf numFmtId="0" fontId="4" fillId="4" borderId="18" xfId="3" applyFont="1" applyFill="1" applyBorder="1" applyAlignment="1">
      <alignment vertical="top"/>
    </xf>
    <xf numFmtId="0" fontId="3" fillId="3" borderId="18" xfId="3" applyFont="1" applyFill="1" applyBorder="1" applyAlignment="1" applyProtection="1">
      <alignment horizontal="left" vertical="top"/>
      <protection locked="0"/>
    </xf>
    <xf numFmtId="0" fontId="3" fillId="3" borderId="19" xfId="3" applyFont="1" applyFill="1" applyBorder="1" applyAlignment="1" applyProtection="1">
      <alignment horizontal="left" vertical="top"/>
      <protection locked="0"/>
    </xf>
    <xf numFmtId="0" fontId="6" fillId="4" borderId="12" xfId="3" applyFont="1" applyFill="1" applyBorder="1" applyAlignment="1">
      <alignment vertical="top"/>
    </xf>
    <xf numFmtId="0" fontId="3" fillId="4" borderId="2" xfId="3" applyFont="1" applyFill="1" applyBorder="1" applyAlignment="1">
      <alignment vertical="top"/>
    </xf>
    <xf numFmtId="1" fontId="3" fillId="0" borderId="18" xfId="3" applyNumberFormat="1" applyFont="1" applyBorder="1" applyAlignment="1">
      <alignment vertical="top" wrapText="1"/>
    </xf>
    <xf numFmtId="1" fontId="3" fillId="0" borderId="16" xfId="3" applyNumberFormat="1" applyFont="1" applyBorder="1" applyAlignment="1">
      <alignment vertical="top" wrapText="1"/>
    </xf>
    <xf numFmtId="0" fontId="3" fillId="4" borderId="63" xfId="3" applyFont="1" applyFill="1" applyBorder="1" applyAlignment="1">
      <alignment vertical="top"/>
    </xf>
    <xf numFmtId="0" fontId="3" fillId="4" borderId="65" xfId="3" applyFont="1" applyFill="1" applyBorder="1" applyAlignment="1">
      <alignment vertical="top"/>
    </xf>
    <xf numFmtId="0" fontId="6" fillId="4" borderId="66" xfId="3" applyFont="1" applyFill="1" applyBorder="1" applyAlignment="1">
      <alignment vertical="top"/>
    </xf>
    <xf numFmtId="0" fontId="3" fillId="4" borderId="67" xfId="3" applyFont="1" applyFill="1" applyBorder="1" applyAlignment="1">
      <alignment vertical="top"/>
    </xf>
    <xf numFmtId="0" fontId="4" fillId="4" borderId="63" xfId="3" applyFont="1" applyFill="1" applyBorder="1" applyAlignment="1">
      <alignment vertical="top"/>
    </xf>
    <xf numFmtId="0" fontId="4" fillId="0" borderId="64" xfId="3" applyFont="1" applyBorder="1" applyAlignment="1">
      <alignment vertical="top" wrapText="1"/>
    </xf>
    <xf numFmtId="0" fontId="3" fillId="6" borderId="63" xfId="3" applyFont="1" applyFill="1" applyBorder="1" applyAlignment="1">
      <alignment horizontal="left" vertical="top"/>
    </xf>
    <xf numFmtId="0" fontId="3" fillId="6" borderId="68" xfId="3" applyFont="1" applyFill="1" applyBorder="1" applyAlignment="1">
      <alignment horizontal="left" vertical="top"/>
    </xf>
    <xf numFmtId="0" fontId="6" fillId="4" borderId="59" xfId="3" applyFont="1" applyFill="1" applyBorder="1" applyAlignment="1">
      <alignment vertical="top"/>
    </xf>
    <xf numFmtId="0" fontId="4" fillId="4" borderId="64" xfId="3" applyFont="1" applyFill="1" applyBorder="1" applyAlignment="1">
      <alignment horizontal="center" wrapText="1"/>
    </xf>
    <xf numFmtId="0" fontId="3" fillId="4" borderId="69" xfId="3" applyFont="1" applyFill="1" applyBorder="1" applyAlignment="1">
      <alignment vertical="top"/>
    </xf>
    <xf numFmtId="0" fontId="6" fillId="4" borderId="71" xfId="3" applyFont="1" applyFill="1" applyBorder="1" applyAlignment="1">
      <alignment vertical="top"/>
    </xf>
    <xf numFmtId="1" fontId="3" fillId="0" borderId="63" xfId="3" applyNumberFormat="1" applyFont="1" applyBorder="1" applyAlignment="1">
      <alignment vertical="top" wrapText="1"/>
    </xf>
    <xf numFmtId="1" fontId="3" fillId="0" borderId="73" xfId="3" applyNumberFormat="1" applyFont="1" applyBorder="1" applyAlignment="1">
      <alignment vertical="top" wrapText="1"/>
    </xf>
    <xf numFmtId="0" fontId="3" fillId="3" borderId="63" xfId="3" applyFont="1" applyFill="1" applyBorder="1" applyAlignment="1" applyProtection="1">
      <alignment horizontal="left" vertical="top"/>
      <protection locked="0"/>
    </xf>
    <xf numFmtId="1" fontId="3" fillId="7" borderId="74" xfId="4" applyNumberFormat="1" applyFont="1" applyFill="1" applyBorder="1" applyAlignment="1" applyProtection="1">
      <alignment horizontal="center" vertical="top"/>
    </xf>
    <xf numFmtId="0" fontId="3" fillId="3" borderId="68" xfId="3" applyFont="1" applyFill="1" applyBorder="1" applyAlignment="1" applyProtection="1">
      <alignment horizontal="left" vertical="top"/>
      <protection locked="0"/>
    </xf>
    <xf numFmtId="164" fontId="3" fillId="3" borderId="64" xfId="3" applyNumberFormat="1" applyFont="1" applyFill="1" applyBorder="1" applyAlignment="1" applyProtection="1">
      <alignment horizontal="center" vertical="top"/>
      <protection locked="0"/>
    </xf>
    <xf numFmtId="0" fontId="3" fillId="4" borderId="74" xfId="3" applyFont="1" applyFill="1" applyBorder="1" applyAlignment="1">
      <alignment vertical="top"/>
    </xf>
    <xf numFmtId="0" fontId="3" fillId="4" borderId="1" xfId="3" applyFont="1" applyFill="1" applyBorder="1" applyAlignment="1">
      <alignment vertical="top"/>
    </xf>
    <xf numFmtId="0" fontId="3" fillId="4" borderId="75" xfId="3" applyFont="1" applyFill="1" applyBorder="1" applyAlignment="1">
      <alignment horizontal="center" vertical="top"/>
    </xf>
    <xf numFmtId="0" fontId="3" fillId="6" borderId="76" xfId="3" applyFont="1" applyFill="1" applyBorder="1" applyAlignment="1">
      <alignment horizontal="left" vertical="top"/>
    </xf>
    <xf numFmtId="0" fontId="3" fillId="3" borderId="76" xfId="3" applyFont="1" applyFill="1" applyBorder="1" applyAlignment="1" applyProtection="1">
      <alignment horizontal="left" vertical="top"/>
      <protection locked="0"/>
    </xf>
    <xf numFmtId="1" fontId="3" fillId="7" borderId="27" xfId="4" applyNumberFormat="1" applyFont="1" applyFill="1" applyBorder="1" applyAlignment="1" applyProtection="1">
      <alignment horizontal="center" vertical="top"/>
    </xf>
    <xf numFmtId="1" fontId="3" fillId="7" borderId="62" xfId="4" applyNumberFormat="1" applyFont="1" applyFill="1" applyBorder="1" applyAlignment="1" applyProtection="1">
      <alignment horizontal="center" vertical="top"/>
    </xf>
    <xf numFmtId="0" fontId="3" fillId="3" borderId="44" xfId="3" applyFont="1" applyFill="1" applyBorder="1" applyAlignment="1" applyProtection="1">
      <alignment horizontal="left" vertical="top"/>
      <protection locked="0"/>
    </xf>
    <xf numFmtId="1" fontId="3" fillId="7" borderId="28" xfId="4" applyNumberFormat="1" applyFont="1" applyFill="1" applyBorder="1" applyAlignment="1" applyProtection="1">
      <alignment horizontal="center" vertical="top"/>
    </xf>
    <xf numFmtId="0" fontId="3" fillId="4" borderId="60" xfId="3" applyFont="1" applyFill="1" applyBorder="1" applyAlignment="1">
      <alignment vertical="top"/>
    </xf>
    <xf numFmtId="164" fontId="3" fillId="6" borderId="24" xfId="3" applyNumberFormat="1" applyFont="1" applyFill="1" applyBorder="1" applyAlignment="1">
      <alignment horizontal="center" vertical="top"/>
    </xf>
    <xf numFmtId="164" fontId="3" fillId="3" borderId="7" xfId="3" applyNumberFormat="1" applyFont="1" applyFill="1" applyBorder="1" applyAlignment="1" applyProtection="1">
      <alignment horizontal="center" vertical="top"/>
      <protection locked="0"/>
    </xf>
    <xf numFmtId="164" fontId="3" fillId="3" borderId="77" xfId="3" applyNumberFormat="1" applyFont="1" applyFill="1" applyBorder="1" applyAlignment="1" applyProtection="1">
      <alignment horizontal="center" vertical="top"/>
      <protection locked="0"/>
    </xf>
    <xf numFmtId="0" fontId="3" fillId="4" borderId="8" xfId="3" applyFont="1" applyFill="1" applyBorder="1" applyAlignment="1">
      <alignment vertical="top"/>
    </xf>
    <xf numFmtId="164" fontId="3" fillId="3" borderId="25" xfId="3" applyNumberFormat="1" applyFont="1" applyFill="1" applyBorder="1" applyAlignment="1" applyProtection="1">
      <alignment horizontal="center" vertical="top"/>
      <protection locked="0"/>
    </xf>
    <xf numFmtId="0" fontId="6" fillId="4" borderId="67" xfId="3" applyFont="1" applyFill="1" applyBorder="1" applyAlignment="1">
      <alignment vertical="top"/>
    </xf>
    <xf numFmtId="0" fontId="6" fillId="4" borderId="14" xfId="3" applyFont="1" applyFill="1" applyBorder="1" applyAlignment="1">
      <alignment vertical="top"/>
    </xf>
    <xf numFmtId="0" fontId="3" fillId="4" borderId="75" xfId="3" applyFont="1" applyFill="1" applyBorder="1" applyAlignment="1">
      <alignment horizontal="center" vertical="center"/>
    </xf>
    <xf numFmtId="164" fontId="3" fillId="6" borderId="48" xfId="3" applyNumberFormat="1" applyFont="1" applyFill="1" applyBorder="1" applyAlignment="1">
      <alignment horizontal="center" vertical="top"/>
    </xf>
    <xf numFmtId="164" fontId="3" fillId="6" borderId="49" xfId="3" applyNumberFormat="1" applyFont="1" applyFill="1" applyBorder="1" applyAlignment="1">
      <alignment horizontal="center" vertical="top"/>
    </xf>
    <xf numFmtId="0" fontId="3" fillId="4" borderId="40" xfId="3" applyFont="1" applyFill="1" applyBorder="1" applyAlignment="1">
      <alignment horizontal="center" vertical="top"/>
    </xf>
    <xf numFmtId="0" fontId="4" fillId="4" borderId="55" xfId="3" applyFont="1" applyFill="1" applyBorder="1" applyAlignment="1">
      <alignment horizontal="center" vertical="top"/>
    </xf>
    <xf numFmtId="0" fontId="3" fillId="4" borderId="80" xfId="3" applyFont="1" applyFill="1" applyBorder="1" applyAlignment="1">
      <alignment vertical="top"/>
    </xf>
    <xf numFmtId="1" fontId="3" fillId="10" borderId="3" xfId="3" applyNumberFormat="1" applyFont="1" applyFill="1" applyBorder="1" applyAlignment="1">
      <alignment horizontal="center" vertical="top"/>
    </xf>
    <xf numFmtId="2" fontId="3" fillId="10" borderId="64" xfId="3" applyNumberFormat="1" applyFont="1" applyFill="1" applyBorder="1" applyAlignment="1">
      <alignment horizontal="center" vertical="top"/>
    </xf>
    <xf numFmtId="1" fontId="3" fillId="10" borderId="5" xfId="3" applyNumberFormat="1" applyFont="1" applyFill="1" applyBorder="1" applyAlignment="1">
      <alignment horizontal="center" vertical="top"/>
    </xf>
    <xf numFmtId="1" fontId="3" fillId="10" borderId="7" xfId="3" applyNumberFormat="1" applyFont="1" applyFill="1" applyBorder="1" applyAlignment="1">
      <alignment horizontal="center" vertical="top"/>
    </xf>
    <xf numFmtId="2" fontId="3" fillId="10" borderId="77" xfId="3" applyNumberFormat="1" applyFont="1" applyFill="1" applyBorder="1" applyAlignment="1">
      <alignment horizontal="center" vertical="top"/>
    </xf>
    <xf numFmtId="164" fontId="3" fillId="6" borderId="48" xfId="3" applyNumberFormat="1" applyFont="1" applyFill="1" applyBorder="1" applyAlignment="1">
      <alignment horizontal="center" vertical="center"/>
    </xf>
    <xf numFmtId="164" fontId="3" fillId="6" borderId="49" xfId="3" applyNumberFormat="1" applyFont="1" applyFill="1" applyBorder="1" applyAlignment="1">
      <alignment horizontal="center" vertical="center"/>
    </xf>
    <xf numFmtId="164" fontId="3" fillId="3" borderId="48" xfId="3" applyNumberFormat="1" applyFont="1" applyFill="1" applyBorder="1" applyAlignment="1" applyProtection="1">
      <alignment horizontal="center" vertical="center"/>
      <protection locked="0"/>
    </xf>
    <xf numFmtId="164" fontId="3" fillId="3" borderId="49" xfId="3" applyNumberFormat="1" applyFont="1" applyFill="1" applyBorder="1" applyAlignment="1" applyProtection="1">
      <alignment horizontal="center" vertical="center"/>
      <protection locked="0"/>
    </xf>
    <xf numFmtId="164" fontId="3" fillId="3" borderId="32" xfId="3" applyNumberFormat="1" applyFont="1" applyFill="1" applyBorder="1" applyAlignment="1" applyProtection="1">
      <alignment horizontal="center" vertical="center"/>
      <protection locked="0"/>
    </xf>
    <xf numFmtId="164" fontId="3" fillId="3" borderId="39" xfId="3" applyNumberFormat="1" applyFont="1" applyFill="1" applyBorder="1" applyAlignment="1" applyProtection="1">
      <alignment horizontal="center" vertical="center"/>
      <protection locked="0"/>
    </xf>
    <xf numFmtId="39" fontId="3" fillId="4" borderId="21" xfId="4" applyNumberFormat="1" applyFont="1" applyFill="1" applyBorder="1" applyAlignment="1" applyProtection="1">
      <alignment horizontal="left" vertical="top" wrapText="1"/>
    </xf>
    <xf numFmtId="2" fontId="4" fillId="6" borderId="5" xfId="4" applyNumberFormat="1" applyFont="1" applyFill="1" applyBorder="1" applyAlignment="1" applyProtection="1">
      <alignment horizontal="center" vertical="top"/>
    </xf>
    <xf numFmtId="39" fontId="3" fillId="4" borderId="21" xfId="4" applyNumberFormat="1" applyFont="1" applyFill="1" applyBorder="1" applyAlignment="1" applyProtection="1">
      <alignment horizontal="left" vertical="top"/>
    </xf>
    <xf numFmtId="39" fontId="3" fillId="4" borderId="18" xfId="4" applyNumberFormat="1" applyFont="1" applyFill="1" applyBorder="1" applyAlignment="1" applyProtection="1">
      <alignment horizontal="left" vertical="top"/>
    </xf>
    <xf numFmtId="39" fontId="3" fillId="4" borderId="18" xfId="4" applyNumberFormat="1" applyFont="1" applyFill="1" applyBorder="1" applyAlignment="1" applyProtection="1">
      <alignment horizontal="left" vertical="top" indent="2"/>
    </xf>
    <xf numFmtId="0" fontId="15" fillId="4" borderId="0" xfId="0" applyFont="1" applyFill="1"/>
    <xf numFmtId="39" fontId="3" fillId="4" borderId="8" xfId="4" applyNumberFormat="1" applyFont="1" applyFill="1" applyBorder="1" applyAlignment="1" applyProtection="1">
      <alignment vertical="top"/>
    </xf>
    <xf numFmtId="39" fontId="6" fillId="4" borderId="20" xfId="4" applyNumberFormat="1" applyFont="1" applyFill="1" applyBorder="1" applyAlignment="1" applyProtection="1">
      <alignment vertical="top"/>
    </xf>
    <xf numFmtId="39" fontId="3" fillId="4" borderId="20" xfId="4" applyNumberFormat="1" applyFont="1" applyFill="1" applyBorder="1" applyAlignment="1" applyProtection="1">
      <alignment horizontal="center" vertical="top"/>
    </xf>
    <xf numFmtId="1" fontId="4" fillId="6" borderId="21" xfId="4" applyNumberFormat="1" applyFont="1" applyFill="1" applyBorder="1" applyAlignment="1" applyProtection="1">
      <alignment horizontal="center" vertical="top"/>
    </xf>
    <xf numFmtId="4" fontId="4" fillId="6" borderId="21" xfId="2" applyNumberFormat="1" applyFont="1" applyFill="1" applyBorder="1" applyAlignment="1" applyProtection="1">
      <alignment horizontal="center" vertical="top"/>
    </xf>
    <xf numFmtId="9" fontId="4" fillId="6" borderId="22" xfId="2" applyFont="1" applyFill="1" applyBorder="1" applyAlignment="1" applyProtection="1">
      <alignment horizontal="center" vertical="top"/>
    </xf>
    <xf numFmtId="9" fontId="4" fillId="6" borderId="24" xfId="2" applyFont="1" applyFill="1" applyBorder="1" applyAlignment="1" applyProtection="1">
      <alignment horizontal="center" vertical="top"/>
    </xf>
    <xf numFmtId="1" fontId="4" fillId="6" borderId="7" xfId="4" applyNumberFormat="1" applyFont="1" applyFill="1" applyBorder="1" applyAlignment="1" applyProtection="1">
      <alignment horizontal="center" vertical="top"/>
    </xf>
    <xf numFmtId="2" fontId="3" fillId="2" borderId="3" xfId="4" applyNumberFormat="1" applyFont="1" applyFill="1" applyBorder="1" applyAlignment="1" applyProtection="1">
      <alignment horizontal="center" vertical="top"/>
    </xf>
    <xf numFmtId="39" fontId="3" fillId="4" borderId="5" xfId="4" applyNumberFormat="1" applyFont="1" applyFill="1" applyBorder="1" applyAlignment="1" applyProtection="1">
      <alignment vertical="top"/>
    </xf>
    <xf numFmtId="39" fontId="3" fillId="4" borderId="7" xfId="4" applyNumberFormat="1" applyFont="1" applyFill="1" applyBorder="1" applyAlignment="1" applyProtection="1">
      <alignment vertical="top"/>
    </xf>
    <xf numFmtId="39" fontId="3" fillId="4" borderId="10" xfId="4" applyNumberFormat="1" applyFont="1" applyFill="1" applyBorder="1" applyAlignment="1" applyProtection="1">
      <alignment horizontal="center" vertical="top"/>
    </xf>
    <xf numFmtId="167" fontId="4" fillId="6" borderId="5" xfId="4" applyNumberFormat="1" applyFont="1" applyFill="1" applyBorder="1" applyAlignment="1" applyProtection="1">
      <alignment horizontal="center" vertical="top"/>
    </xf>
    <xf numFmtId="165" fontId="4" fillId="6" borderId="7" xfId="4" applyNumberFormat="1" applyFont="1" applyFill="1" applyBorder="1" applyAlignment="1" applyProtection="1">
      <alignment horizontal="center" vertical="top"/>
    </xf>
    <xf numFmtId="2" fontId="4" fillId="6" borderId="7" xfId="4" applyNumberFormat="1" applyFont="1" applyFill="1" applyBorder="1" applyAlignment="1" applyProtection="1">
      <alignment horizontal="center" vertical="top"/>
    </xf>
    <xf numFmtId="9" fontId="4" fillId="6" borderId="5" xfId="2" applyFont="1" applyFill="1" applyBorder="1" applyAlignment="1" applyProtection="1">
      <alignment horizontal="center" vertical="top"/>
    </xf>
    <xf numFmtId="9" fontId="4" fillId="6" borderId="7" xfId="2" applyFont="1" applyFill="1" applyBorder="1" applyAlignment="1" applyProtection="1">
      <alignment horizontal="center" vertical="top"/>
    </xf>
    <xf numFmtId="9" fontId="4" fillId="6" borderId="7" xfId="4" applyNumberFormat="1" applyFont="1" applyFill="1" applyBorder="1" applyAlignment="1" applyProtection="1">
      <alignment horizontal="center" vertical="top"/>
    </xf>
    <xf numFmtId="39" fontId="3" fillId="4" borderId="2" xfId="4" quotePrefix="1" applyNumberFormat="1" applyFont="1" applyFill="1" applyBorder="1" applyAlignment="1" applyProtection="1">
      <alignment horizontal="left" vertical="top"/>
    </xf>
    <xf numFmtId="164" fontId="4" fillId="6" borderId="5" xfId="5" applyNumberFormat="1" applyFont="1" applyFill="1" applyBorder="1" applyAlignment="1" applyProtection="1">
      <alignment horizontal="center" vertical="top"/>
    </xf>
    <xf numFmtId="164" fontId="4" fillId="6" borderId="5" xfId="4" applyNumberFormat="1" applyFont="1" applyFill="1" applyBorder="1" applyAlignment="1" applyProtection="1">
      <alignment horizontal="center" vertical="top"/>
    </xf>
    <xf numFmtId="165" fontId="4" fillId="6" borderId="5" xfId="4" applyNumberFormat="1" applyFont="1" applyFill="1" applyBorder="1" applyAlignment="1" applyProtection="1">
      <alignment horizontal="center" vertical="top"/>
    </xf>
    <xf numFmtId="1" fontId="4" fillId="6" borderId="41" xfId="4" applyNumberFormat="1" applyFont="1" applyFill="1" applyBorder="1" applyAlignment="1" applyProtection="1">
      <alignment horizontal="center" vertical="top"/>
    </xf>
    <xf numFmtId="1" fontId="4" fillId="6" borderId="3" xfId="2" applyNumberFormat="1" applyFont="1" applyFill="1" applyBorder="1" applyAlignment="1" applyProtection="1">
      <alignment horizontal="center" vertical="top"/>
    </xf>
    <xf numFmtId="164" fontId="4" fillId="6" borderId="5" xfId="1" applyNumberFormat="1" applyFont="1" applyFill="1" applyBorder="1" applyAlignment="1" applyProtection="1">
      <alignment horizontal="center" vertical="top"/>
    </xf>
    <xf numFmtId="9" fontId="4" fillId="6" borderId="5" xfId="1" applyNumberFormat="1" applyFont="1" applyFill="1" applyBorder="1" applyAlignment="1" applyProtection="1">
      <alignment horizontal="center" vertical="top"/>
    </xf>
    <xf numFmtId="0" fontId="16" fillId="4" borderId="0" xfId="6" applyFont="1" applyFill="1" applyAlignment="1">
      <alignment horizontal="left" vertical="top"/>
    </xf>
    <xf numFmtId="39" fontId="6" fillId="4" borderId="0" xfId="4" applyNumberFormat="1" applyFont="1" applyFill="1" applyBorder="1" applyAlignment="1" applyProtection="1">
      <alignment vertical="top"/>
    </xf>
    <xf numFmtId="39" fontId="3" fillId="4" borderId="3" xfId="4" applyNumberFormat="1" applyFont="1" applyFill="1" applyBorder="1" applyAlignment="1" applyProtection="1">
      <alignment horizontal="left" vertical="top"/>
    </xf>
    <xf numFmtId="39" fontId="3" fillId="4" borderId="5" xfId="4" applyNumberFormat="1" applyFont="1" applyFill="1" applyBorder="1" applyAlignment="1" applyProtection="1">
      <alignment horizontal="left" vertical="top"/>
    </xf>
    <xf numFmtId="39" fontId="3" fillId="4" borderId="7" xfId="4" applyNumberFormat="1" applyFont="1" applyFill="1" applyBorder="1" applyAlignment="1" applyProtection="1">
      <alignment horizontal="left" vertical="top"/>
    </xf>
    <xf numFmtId="39" fontId="6" fillId="4" borderId="29" xfId="4" applyNumberFormat="1" applyFont="1" applyFill="1" applyBorder="1" applyAlignment="1" applyProtection="1">
      <alignment vertical="top"/>
    </xf>
    <xf numFmtId="39" fontId="4" fillId="4" borderId="29" xfId="4" applyNumberFormat="1" applyFont="1" applyFill="1" applyBorder="1" applyAlignment="1" applyProtection="1">
      <alignment horizontal="center" vertical="top"/>
    </xf>
    <xf numFmtId="165" fontId="3" fillId="3" borderId="21" xfId="4" applyNumberFormat="1" applyFont="1" applyFill="1" applyBorder="1" applyAlignment="1" applyProtection="1">
      <alignment horizontal="center" vertical="top"/>
      <protection locked="0"/>
    </xf>
    <xf numFmtId="165" fontId="8" fillId="3" borderId="22" xfId="6" applyNumberFormat="1" applyFont="1" applyFill="1" applyBorder="1" applyAlignment="1" applyProtection="1">
      <alignment horizontal="center" vertical="top"/>
      <protection locked="0"/>
    </xf>
    <xf numFmtId="9" fontId="8" fillId="3" borderId="22" xfId="6" applyNumberFormat="1" applyFont="1" applyFill="1" applyBorder="1" applyAlignment="1" applyProtection="1">
      <alignment horizontal="center" vertical="top"/>
      <protection locked="0"/>
    </xf>
    <xf numFmtId="167" fontId="4" fillId="6" borderId="22" xfId="7" applyNumberFormat="1" applyFont="1" applyFill="1" applyBorder="1" applyAlignment="1" applyProtection="1">
      <alignment horizontal="center" vertical="top"/>
    </xf>
    <xf numFmtId="167" fontId="3" fillId="2" borderId="21" xfId="7" applyNumberFormat="1" applyFont="1" applyFill="1" applyBorder="1" applyAlignment="1" applyProtection="1">
      <alignment horizontal="center" vertical="top"/>
    </xf>
    <xf numFmtId="167" fontId="3" fillId="2" borderId="22" xfId="7" applyNumberFormat="1" applyFont="1" applyFill="1" applyBorder="1" applyAlignment="1" applyProtection="1">
      <alignment horizontal="center" vertical="top"/>
    </xf>
    <xf numFmtId="165" fontId="4" fillId="6" borderId="3" xfId="3" applyNumberFormat="1" applyFont="1" applyFill="1" applyBorder="1" applyAlignment="1">
      <alignment horizontal="center" vertical="top"/>
    </xf>
    <xf numFmtId="172" fontId="3" fillId="3" borderId="3" xfId="0" applyNumberFormat="1" applyFont="1" applyFill="1" applyBorder="1" applyAlignment="1" applyProtection="1">
      <alignment horizontal="center" vertical="top"/>
      <protection locked="0"/>
    </xf>
    <xf numFmtId="172" fontId="3" fillId="3" borderId="7" xfId="0" applyNumberFormat="1" applyFont="1" applyFill="1" applyBorder="1" applyAlignment="1" applyProtection="1">
      <alignment horizontal="center" vertical="top"/>
      <protection locked="0"/>
    </xf>
    <xf numFmtId="1" fontId="3" fillId="3" borderId="3" xfId="0" applyNumberFormat="1" applyFont="1" applyFill="1" applyBorder="1" applyAlignment="1" applyProtection="1">
      <alignment horizontal="left" vertical="top"/>
      <protection locked="0"/>
    </xf>
    <xf numFmtId="49" fontId="3" fillId="3" borderId="3" xfId="0" applyNumberFormat="1" applyFont="1" applyFill="1" applyBorder="1" applyAlignment="1" applyProtection="1">
      <alignment horizontal="left" vertical="top"/>
      <protection locked="0"/>
    </xf>
    <xf numFmtId="1" fontId="3" fillId="3" borderId="7" xfId="0" applyNumberFormat="1" applyFont="1" applyFill="1" applyBorder="1" applyAlignment="1" applyProtection="1">
      <alignment horizontal="left" vertical="top"/>
      <protection locked="0"/>
    </xf>
    <xf numFmtId="49" fontId="3" fillId="3" borderId="7" xfId="0" applyNumberFormat="1" applyFont="1" applyFill="1" applyBorder="1" applyAlignment="1" applyProtection="1">
      <alignment horizontal="left" vertical="top"/>
      <protection locked="0"/>
    </xf>
    <xf numFmtId="39" fontId="3" fillId="0" borderId="2" xfId="4" applyNumberFormat="1" applyFont="1" applyFill="1" applyBorder="1" applyAlignment="1" applyProtection="1">
      <alignment vertical="top"/>
    </xf>
    <xf numFmtId="3" fontId="4" fillId="11" borderId="3" xfId="4" applyNumberFormat="1" applyFont="1" applyFill="1" applyBorder="1" applyAlignment="1" applyProtection="1">
      <alignment horizontal="center" vertical="top"/>
    </xf>
    <xf numFmtId="3" fontId="4" fillId="11" borderId="5" xfId="4" applyNumberFormat="1" applyFont="1" applyFill="1" applyBorder="1" applyAlignment="1" applyProtection="1">
      <alignment horizontal="center" vertical="top"/>
    </xf>
    <xf numFmtId="39" fontId="3" fillId="0" borderId="6" xfId="4" applyNumberFormat="1" applyFont="1" applyFill="1" applyBorder="1" applyAlignment="1" applyProtection="1">
      <alignment vertical="top"/>
    </xf>
    <xf numFmtId="0" fontId="6" fillId="0" borderId="10" xfId="3" applyFont="1" applyBorder="1" applyAlignment="1">
      <alignment horizontal="left" vertical="top" wrapText="1"/>
    </xf>
    <xf numFmtId="39" fontId="4" fillId="0" borderId="10" xfId="4" applyNumberFormat="1" applyFont="1" applyFill="1" applyBorder="1" applyAlignment="1" applyProtection="1">
      <alignment horizontal="center" vertical="top"/>
    </xf>
    <xf numFmtId="39" fontId="6" fillId="0" borderId="20" xfId="4" applyNumberFormat="1" applyFont="1" applyFill="1" applyBorder="1" applyAlignment="1" applyProtection="1">
      <alignment vertical="top"/>
    </xf>
    <xf numFmtId="39" fontId="4" fillId="0" borderId="20" xfId="4" applyNumberFormat="1" applyFont="1" applyFill="1" applyBorder="1" applyAlignment="1" applyProtection="1">
      <alignment horizontal="center" vertical="top"/>
    </xf>
    <xf numFmtId="39" fontId="3" fillId="0" borderId="12" xfId="4" applyNumberFormat="1" applyFont="1" applyFill="1" applyBorder="1" applyAlignment="1" applyProtection="1">
      <alignment vertical="top"/>
    </xf>
    <xf numFmtId="2" fontId="4" fillId="11" borderId="13" xfId="4" applyNumberFormat="1" applyFont="1" applyFill="1" applyBorder="1" applyAlignment="1" applyProtection="1">
      <alignment horizontal="center" vertical="top"/>
    </xf>
    <xf numFmtId="2" fontId="4" fillId="11" borderId="3" xfId="4" applyNumberFormat="1" applyFont="1" applyFill="1" applyBorder="1" applyAlignment="1" applyProtection="1">
      <alignment horizontal="center" vertical="top"/>
    </xf>
    <xf numFmtId="2" fontId="3" fillId="3" borderId="13" xfId="4" applyNumberFormat="1" applyFont="1" applyFill="1" applyBorder="1" applyAlignment="1" applyProtection="1">
      <alignment horizontal="center" vertical="top"/>
      <protection locked="0"/>
    </xf>
    <xf numFmtId="3" fontId="3" fillId="3" borderId="5" xfId="4" applyNumberFormat="1" applyFont="1" applyFill="1" applyBorder="1" applyAlignment="1" applyProtection="1">
      <alignment horizontal="center" vertical="top"/>
      <protection locked="0"/>
    </xf>
    <xf numFmtId="0" fontId="5" fillId="4" borderId="0" xfId="3" applyFont="1" applyFill="1" applyAlignment="1">
      <alignment horizontal="center" vertical="top" wrapText="1"/>
    </xf>
    <xf numFmtId="39" fontId="3" fillId="4" borderId="8" xfId="4" applyNumberFormat="1" applyFont="1" applyFill="1" applyBorder="1" applyAlignment="1" applyProtection="1">
      <alignment horizontal="left" vertical="top"/>
    </xf>
    <xf numFmtId="3" fontId="4" fillId="6" borderId="7" xfId="4" applyNumberFormat="1" applyFont="1" applyFill="1" applyBorder="1" applyAlignment="1" applyProtection="1">
      <alignment horizontal="center" vertical="top"/>
    </xf>
    <xf numFmtId="9" fontId="4" fillId="11" borderId="3" xfId="4" applyNumberFormat="1" applyFont="1" applyFill="1" applyBorder="1" applyAlignment="1" applyProtection="1">
      <alignment horizontal="center" vertical="top"/>
    </xf>
    <xf numFmtId="4" fontId="4" fillId="11" borderId="5" xfId="4" applyNumberFormat="1" applyFont="1" applyFill="1" applyBorder="1" applyAlignment="1" applyProtection="1">
      <alignment horizontal="center" vertical="top"/>
    </xf>
    <xf numFmtId="39" fontId="3" fillId="0" borderId="8" xfId="4" applyNumberFormat="1" applyFont="1" applyFill="1" applyBorder="1" applyAlignment="1" applyProtection="1">
      <alignment vertical="top" wrapText="1"/>
    </xf>
    <xf numFmtId="165" fontId="4" fillId="11" borderId="26" xfId="4" applyNumberFormat="1" applyFont="1" applyFill="1" applyBorder="1" applyAlignment="1" applyProtection="1">
      <alignment horizontal="center" vertical="center"/>
    </xf>
    <xf numFmtId="39" fontId="3" fillId="0" borderId="2" xfId="4" quotePrefix="1" applyNumberFormat="1" applyFont="1" applyFill="1" applyBorder="1" applyAlignment="1" applyProtection="1">
      <alignment horizontal="left" vertical="top" indent="2"/>
    </xf>
    <xf numFmtId="39" fontId="3" fillId="0" borderId="2" xfId="4" applyNumberFormat="1" applyFont="1" applyFill="1" applyBorder="1" applyAlignment="1" applyProtection="1">
      <alignment horizontal="left" vertical="top" indent="2"/>
    </xf>
    <xf numFmtId="4" fontId="4" fillId="6" borderId="3" xfId="4" applyNumberFormat="1" applyFont="1" applyFill="1" applyBorder="1" applyAlignment="1" applyProtection="1">
      <alignment horizontal="center" vertical="top"/>
    </xf>
    <xf numFmtId="39" fontId="3" fillId="4" borderId="2" xfId="4" applyNumberFormat="1" applyFont="1" applyFill="1" applyBorder="1" applyAlignment="1" applyProtection="1">
      <alignment vertical="top" wrapText="1"/>
    </xf>
    <xf numFmtId="1" fontId="4" fillId="6" borderId="5" xfId="4" applyNumberFormat="1" applyFont="1" applyFill="1" applyBorder="1" applyAlignment="1" applyProtection="1">
      <alignment horizontal="center" vertical="center"/>
    </xf>
    <xf numFmtId="3" fontId="3" fillId="3" borderId="18" xfId="4" applyNumberFormat="1" applyFont="1" applyFill="1" applyBorder="1" applyAlignment="1" applyProtection="1">
      <alignment horizontal="center" vertical="center"/>
      <protection locked="0"/>
    </xf>
    <xf numFmtId="3" fontId="3" fillId="3" borderId="3" xfId="4" applyNumberFormat="1" applyFont="1" applyFill="1" applyBorder="1" applyAlignment="1" applyProtection="1">
      <alignment horizontal="center" vertical="center"/>
      <protection locked="0"/>
    </xf>
    <xf numFmtId="1" fontId="3" fillId="3" borderId="3" xfId="4" applyNumberFormat="1" applyFont="1" applyFill="1" applyBorder="1" applyAlignment="1" applyProtection="1">
      <alignment horizontal="center" vertical="center"/>
      <protection locked="0"/>
    </xf>
    <xf numFmtId="1" fontId="4" fillId="6" borderId="21" xfId="4" applyNumberFormat="1" applyFont="1" applyFill="1" applyBorder="1" applyAlignment="1" applyProtection="1">
      <alignment horizontal="center" vertical="center"/>
    </xf>
    <xf numFmtId="1" fontId="4" fillId="6" borderId="3" xfId="4" applyNumberFormat="1" applyFont="1" applyFill="1" applyBorder="1" applyAlignment="1" applyProtection="1">
      <alignment horizontal="center" vertical="center"/>
    </xf>
    <xf numFmtId="39" fontId="3" fillId="0" borderId="2" xfId="4" applyNumberFormat="1" applyFont="1" applyFill="1" applyBorder="1" applyAlignment="1" applyProtection="1">
      <alignment vertical="top" wrapText="1"/>
    </xf>
    <xf numFmtId="3" fontId="4" fillId="11" borderId="3" xfId="4" applyNumberFormat="1" applyFont="1" applyFill="1" applyBorder="1" applyAlignment="1" applyProtection="1">
      <alignment horizontal="center" vertical="center"/>
    </xf>
    <xf numFmtId="0" fontId="3" fillId="2" borderId="0" xfId="3" applyFont="1" applyFill="1" applyAlignment="1">
      <alignment horizontal="center" vertical="top"/>
    </xf>
    <xf numFmtId="0" fontId="4" fillId="4" borderId="0" xfId="3" applyFont="1" applyFill="1" applyAlignment="1">
      <alignment horizontal="center" vertical="top" wrapText="1"/>
    </xf>
    <xf numFmtId="0" fontId="33" fillId="4" borderId="0" xfId="3" applyFont="1" applyFill="1" applyAlignment="1">
      <alignment horizontal="center" vertical="top"/>
    </xf>
    <xf numFmtId="0" fontId="7" fillId="4" borderId="71" xfId="27" applyFont="1" applyFill="1" applyBorder="1" applyAlignment="1">
      <alignment vertical="top"/>
    </xf>
    <xf numFmtId="0" fontId="36" fillId="4" borderId="10" xfId="27" applyFont="1" applyFill="1" applyBorder="1" applyAlignment="1">
      <alignment vertical="top"/>
    </xf>
    <xf numFmtId="0" fontId="39" fillId="4" borderId="0" xfId="6" applyFont="1" applyFill="1" applyAlignment="1">
      <alignment vertical="top"/>
    </xf>
    <xf numFmtId="0" fontId="34" fillId="0" borderId="0" xfId="6" applyFont="1" applyAlignment="1">
      <alignment vertical="top"/>
    </xf>
    <xf numFmtId="0" fontId="34" fillId="4" borderId="0" xfId="6" applyFont="1" applyFill="1" applyAlignment="1">
      <alignment vertical="top"/>
    </xf>
    <xf numFmtId="0" fontId="7" fillId="6" borderId="13" xfId="6" applyFont="1" applyFill="1" applyBorder="1" applyAlignment="1">
      <alignment vertical="top"/>
    </xf>
    <xf numFmtId="3" fontId="7" fillId="6" borderId="13" xfId="6" applyNumberFormat="1" applyFont="1" applyFill="1" applyBorder="1" applyAlignment="1">
      <alignment horizontal="center" vertical="top"/>
    </xf>
    <xf numFmtId="165" fontId="7" fillId="6" borderId="13" xfId="6" applyNumberFormat="1" applyFont="1" applyFill="1" applyBorder="1" applyAlignment="1">
      <alignment horizontal="center" vertical="top"/>
    </xf>
    <xf numFmtId="165" fontId="7" fillId="6" borderId="22" xfId="6" applyNumberFormat="1" applyFont="1" applyFill="1" applyBorder="1" applyAlignment="1">
      <alignment horizontal="center" vertical="top"/>
    </xf>
    <xf numFmtId="9" fontId="7" fillId="6" borderId="22" xfId="6" applyNumberFormat="1" applyFont="1" applyFill="1" applyBorder="1" applyAlignment="1">
      <alignment horizontal="center" vertical="top"/>
    </xf>
    <xf numFmtId="37" fontId="34" fillId="4" borderId="26" xfId="4" applyNumberFormat="1" applyFont="1" applyFill="1" applyBorder="1" applyAlignment="1" applyProtection="1">
      <alignment horizontal="center" vertical="top" wrapText="1"/>
    </xf>
    <xf numFmtId="0" fontId="4" fillId="6" borderId="45" xfId="3" applyFont="1" applyFill="1" applyBorder="1" applyAlignment="1">
      <alignment horizontal="center" vertical="top"/>
    </xf>
    <xf numFmtId="3" fontId="4" fillId="6" borderId="45" xfId="3" applyNumberFormat="1" applyFont="1" applyFill="1" applyBorder="1" applyAlignment="1">
      <alignment horizontal="center" vertical="top"/>
    </xf>
    <xf numFmtId="0" fontId="34" fillId="4" borderId="0" xfId="3" applyFont="1" applyFill="1" applyAlignment="1">
      <alignment horizontal="center" vertical="top"/>
    </xf>
    <xf numFmtId="0" fontId="35" fillId="4" borderId="0" xfId="3" applyFont="1" applyFill="1" applyAlignment="1">
      <alignment horizontal="center" vertical="top"/>
    </xf>
    <xf numFmtId="0" fontId="40" fillId="4" borderId="0" xfId="3" applyFont="1" applyFill="1" applyAlignment="1">
      <alignment horizontal="center" vertical="top"/>
    </xf>
    <xf numFmtId="37" fontId="35" fillId="4" borderId="0" xfId="4" applyNumberFormat="1" applyFont="1" applyFill="1" applyBorder="1" applyAlignment="1" applyProtection="1">
      <alignment horizontal="center" vertical="top" wrapText="1"/>
    </xf>
    <xf numFmtId="39" fontId="35" fillId="4" borderId="0" xfId="4" applyNumberFormat="1" applyFont="1" applyFill="1" applyBorder="1" applyAlignment="1" applyProtection="1">
      <alignment horizontal="center" vertical="top"/>
    </xf>
    <xf numFmtId="1" fontId="34" fillId="4" borderId="0" xfId="4" applyNumberFormat="1" applyFont="1" applyFill="1" applyBorder="1" applyAlignment="1" applyProtection="1">
      <alignment horizontal="center" vertical="top"/>
    </xf>
    <xf numFmtId="4" fontId="34" fillId="4" borderId="0" xfId="4" applyNumberFormat="1" applyFont="1" applyFill="1" applyBorder="1" applyAlignment="1" applyProtection="1">
      <alignment horizontal="center" vertical="top"/>
    </xf>
    <xf numFmtId="3" fontId="34" fillId="4" borderId="0" xfId="2" applyNumberFormat="1" applyFont="1" applyFill="1" applyBorder="1" applyAlignment="1" applyProtection="1">
      <alignment horizontal="center" vertical="top"/>
    </xf>
    <xf numFmtId="2" fontId="34" fillId="4" borderId="0" xfId="4" applyNumberFormat="1" applyFont="1" applyFill="1" applyBorder="1" applyAlignment="1" applyProtection="1">
      <alignment horizontal="center" vertical="top"/>
    </xf>
    <xf numFmtId="0" fontId="34" fillId="4" borderId="0" xfId="0" applyFont="1" applyFill="1"/>
    <xf numFmtId="0" fontId="34" fillId="4" borderId="0" xfId="0" applyFont="1" applyFill="1" applyAlignment="1">
      <alignment horizontal="center" vertical="top"/>
    </xf>
    <xf numFmtId="0" fontId="35" fillId="4" borderId="0" xfId="0" applyFont="1" applyFill="1" applyAlignment="1">
      <alignment horizontal="center" vertical="top"/>
    </xf>
    <xf numFmtId="0" fontId="40" fillId="4" borderId="0" xfId="3" applyFont="1" applyFill="1" applyAlignment="1">
      <alignment vertical="top"/>
    </xf>
    <xf numFmtId="165" fontId="34" fillId="4" borderId="0" xfId="4" applyNumberFormat="1" applyFont="1" applyFill="1" applyBorder="1" applyAlignment="1" applyProtection="1">
      <alignment horizontal="center" vertical="top"/>
    </xf>
    <xf numFmtId="167" fontId="34" fillId="4" borderId="0" xfId="4" applyNumberFormat="1" applyFont="1" applyFill="1" applyBorder="1" applyAlignment="1" applyProtection="1">
      <alignment horizontal="center" vertical="top"/>
    </xf>
    <xf numFmtId="3" fontId="34" fillId="4" borderId="0" xfId="4" applyNumberFormat="1" applyFont="1" applyFill="1" applyBorder="1" applyAlignment="1" applyProtection="1">
      <alignment horizontal="center" vertical="top"/>
    </xf>
    <xf numFmtId="9" fontId="34" fillId="4" borderId="0" xfId="4" applyNumberFormat="1" applyFont="1" applyFill="1" applyBorder="1" applyAlignment="1" applyProtection="1">
      <alignment horizontal="center" vertical="top"/>
    </xf>
    <xf numFmtId="0" fontId="35" fillId="4" borderId="0" xfId="0" applyFont="1" applyFill="1" applyAlignment="1">
      <alignment horizontal="center" vertical="top" wrapText="1"/>
    </xf>
    <xf numFmtId="0" fontId="39" fillId="4" borderId="0" xfId="3" applyFont="1" applyFill="1" applyAlignment="1">
      <alignment vertical="top" wrapText="1"/>
    </xf>
    <xf numFmtId="0" fontId="35" fillId="4" borderId="0" xfId="0" applyFont="1" applyFill="1" applyAlignment="1">
      <alignment vertical="top"/>
    </xf>
    <xf numFmtId="0" fontId="34" fillId="4" borderId="0" xfId="0" applyFont="1" applyFill="1" applyAlignment="1">
      <alignment vertical="top"/>
    </xf>
    <xf numFmtId="37" fontId="34" fillId="4" borderId="0" xfId="4" applyNumberFormat="1" applyFont="1" applyFill="1" applyBorder="1" applyAlignment="1" applyProtection="1">
      <alignment horizontal="center" vertical="top" wrapText="1"/>
    </xf>
    <xf numFmtId="39" fontId="34" fillId="4" borderId="0" xfId="4" applyNumberFormat="1" applyFont="1" applyFill="1" applyBorder="1" applyAlignment="1" applyProtection="1">
      <alignment horizontal="center" vertical="top"/>
    </xf>
    <xf numFmtId="9" fontId="34" fillId="4" borderId="0" xfId="4" applyNumberFormat="1" applyFont="1" applyFill="1" applyBorder="1" applyAlignment="1" applyProtection="1">
      <alignment horizontal="center" vertical="top"/>
      <protection locked="0"/>
    </xf>
    <xf numFmtId="39" fontId="3" fillId="4" borderId="81" xfId="4" applyNumberFormat="1" applyFont="1" applyFill="1" applyBorder="1" applyAlignment="1" applyProtection="1">
      <alignment vertical="top"/>
    </xf>
    <xf numFmtId="3" fontId="4" fillId="6" borderId="41" xfId="4" applyNumberFormat="1" applyFont="1" applyFill="1" applyBorder="1" applyAlignment="1" applyProtection="1">
      <alignment horizontal="center" vertical="top"/>
    </xf>
    <xf numFmtId="3" fontId="3" fillId="3" borderId="58" xfId="4" applyNumberFormat="1" applyFont="1" applyFill="1" applyBorder="1" applyAlignment="1" applyProtection="1">
      <alignment horizontal="center" vertical="top"/>
      <protection locked="0"/>
    </xf>
    <xf numFmtId="4" fontId="4" fillId="6" borderId="5" xfId="4" applyNumberFormat="1" applyFont="1" applyFill="1" applyBorder="1" applyAlignment="1" applyProtection="1">
      <alignment horizontal="center" vertical="top"/>
    </xf>
    <xf numFmtId="9" fontId="34" fillId="4" borderId="0" xfId="6" applyNumberFormat="1" applyFont="1" applyFill="1" applyAlignment="1">
      <alignment horizontal="center" vertical="top"/>
    </xf>
    <xf numFmtId="0" fontId="37" fillId="4" borderId="0" xfId="3" applyFont="1" applyFill="1" applyAlignment="1">
      <alignment vertical="top"/>
    </xf>
    <xf numFmtId="3" fontId="34" fillId="4" borderId="26" xfId="2" applyNumberFormat="1" applyFont="1" applyFill="1" applyBorder="1" applyAlignment="1" applyProtection="1">
      <alignment horizontal="center" vertical="top"/>
    </xf>
    <xf numFmtId="0" fontId="35" fillId="4" borderId="0" xfId="3" applyFont="1" applyFill="1" applyAlignment="1">
      <alignment vertical="top"/>
    </xf>
    <xf numFmtId="164" fontId="34" fillId="4" borderId="0" xfId="5" applyNumberFormat="1" applyFont="1" applyFill="1" applyBorder="1" applyAlignment="1" applyProtection="1">
      <alignment horizontal="center" vertical="top"/>
    </xf>
    <xf numFmtId="164" fontId="34" fillId="4" borderId="0" xfId="4" applyNumberFormat="1" applyFont="1" applyFill="1" applyBorder="1" applyAlignment="1" applyProtection="1">
      <alignment horizontal="center" vertical="top"/>
    </xf>
    <xf numFmtId="0" fontId="34" fillId="4" borderId="0" xfId="3" applyFont="1" applyFill="1" applyAlignment="1">
      <alignment vertical="top"/>
    </xf>
    <xf numFmtId="9" fontId="34" fillId="4" borderId="0" xfId="2" applyFont="1" applyFill="1" applyBorder="1" applyAlignment="1" applyProtection="1">
      <alignment horizontal="center" vertical="top"/>
    </xf>
    <xf numFmtId="0" fontId="37" fillId="2" borderId="0" xfId="3" applyFont="1" applyFill="1" applyAlignment="1">
      <alignment vertical="top"/>
    </xf>
    <xf numFmtId="0" fontId="33" fillId="4" borderId="0" xfId="3" applyFont="1" applyFill="1" applyAlignment="1">
      <alignment vertical="top"/>
    </xf>
    <xf numFmtId="0" fontId="39" fillId="4" borderId="30" xfId="3" applyFont="1" applyFill="1" applyBorder="1" applyAlignment="1">
      <alignment horizontal="center" vertical="top"/>
    </xf>
    <xf numFmtId="0" fontId="35" fillId="4" borderId="52" xfId="3" applyFont="1" applyFill="1" applyBorder="1" applyAlignment="1">
      <alignment horizontal="center" vertical="top"/>
    </xf>
    <xf numFmtId="0" fontId="34" fillId="4" borderId="80" xfId="3" applyFont="1" applyFill="1" applyBorder="1" applyAlignment="1">
      <alignment horizontal="center" vertical="top"/>
    </xf>
    <xf numFmtId="0" fontId="34" fillId="4" borderId="21" xfId="3" applyFont="1" applyFill="1" applyBorder="1" applyAlignment="1">
      <alignment horizontal="center" vertical="top"/>
    </xf>
    <xf numFmtId="0" fontId="34" fillId="4" borderId="58" xfId="3" applyFont="1" applyFill="1" applyBorder="1" applyAlignment="1">
      <alignment horizontal="center" vertical="top"/>
    </xf>
    <xf numFmtId="0" fontId="34" fillId="4" borderId="72" xfId="3" applyFont="1" applyFill="1" applyBorder="1" applyAlignment="1">
      <alignment horizontal="center" vertical="top"/>
    </xf>
    <xf numFmtId="0" fontId="34" fillId="4" borderId="67" xfId="3" applyFont="1" applyFill="1" applyBorder="1" applyAlignment="1">
      <alignment horizontal="center" vertical="top"/>
    </xf>
    <xf numFmtId="0" fontId="34" fillId="4" borderId="23" xfId="3" applyFont="1" applyFill="1" applyBorder="1" applyAlignment="1">
      <alignment horizontal="center" vertical="top"/>
    </xf>
    <xf numFmtId="0" fontId="34" fillId="4" borderId="24" xfId="3" applyFont="1" applyFill="1" applyBorder="1" applyAlignment="1">
      <alignment horizontal="center" vertical="top"/>
    </xf>
    <xf numFmtId="0" fontId="34" fillId="4" borderId="74" xfId="3" applyFont="1" applyFill="1" applyBorder="1" applyAlignment="1">
      <alignment horizontal="center" vertical="top"/>
    </xf>
    <xf numFmtId="0" fontId="34" fillId="4" borderId="21" xfId="3" applyFont="1" applyFill="1" applyBorder="1" applyAlignment="1">
      <alignment horizontal="center" vertical="center"/>
    </xf>
    <xf numFmtId="0" fontId="34" fillId="4" borderId="24" xfId="3" applyFont="1" applyFill="1" applyBorder="1" applyAlignment="1">
      <alignment horizontal="center" vertical="center"/>
    </xf>
    <xf numFmtId="0" fontId="34" fillId="4" borderId="15" xfId="3" applyFont="1" applyFill="1" applyBorder="1" applyAlignment="1">
      <alignment horizontal="center" vertical="top"/>
    </xf>
    <xf numFmtId="0" fontId="37" fillId="4" borderId="0" xfId="3" applyFont="1" applyFill="1" applyAlignment="1">
      <alignment horizontal="center" vertical="top"/>
    </xf>
    <xf numFmtId="0" fontId="34" fillId="4" borderId="0" xfId="3" applyFont="1" applyFill="1" applyAlignment="1">
      <alignment horizontal="center" vertical="top" wrapText="1"/>
    </xf>
    <xf numFmtId="37" fontId="34" fillId="4" borderId="0" xfId="4" applyNumberFormat="1" applyFont="1" applyFill="1" applyBorder="1" applyAlignment="1" applyProtection="1">
      <alignment horizontal="center" vertical="top"/>
    </xf>
    <xf numFmtId="5" fontId="34" fillId="4" borderId="0" xfId="4" applyNumberFormat="1" applyFont="1" applyFill="1" applyBorder="1" applyAlignment="1" applyProtection="1">
      <alignment horizontal="center" vertical="top"/>
    </xf>
    <xf numFmtId="1" fontId="34" fillId="4" borderId="0" xfId="2" applyNumberFormat="1" applyFont="1" applyFill="1" applyBorder="1" applyAlignment="1" applyProtection="1">
      <alignment horizontal="center" vertical="top"/>
    </xf>
    <xf numFmtId="1" fontId="34" fillId="4" borderId="0" xfId="1" applyNumberFormat="1" applyFont="1" applyFill="1" applyBorder="1" applyAlignment="1" applyProtection="1">
      <alignment horizontal="center" vertical="top"/>
    </xf>
    <xf numFmtId="0" fontId="34" fillId="4" borderId="0" xfId="3" applyFont="1" applyFill="1" applyAlignment="1">
      <alignment horizontal="left" vertical="top"/>
    </xf>
    <xf numFmtId="164" fontId="34" fillId="4" borderId="0" xfId="1" applyNumberFormat="1" applyFont="1" applyFill="1" applyBorder="1" applyAlignment="1" applyProtection="1">
      <alignment horizontal="center" vertical="top"/>
    </xf>
    <xf numFmtId="9" fontId="34" fillId="4" borderId="0" xfId="1" applyNumberFormat="1" applyFont="1" applyFill="1" applyBorder="1" applyAlignment="1" applyProtection="1">
      <alignment horizontal="center" vertical="top"/>
    </xf>
    <xf numFmtId="9" fontId="34" fillId="4" borderId="0" xfId="0" applyNumberFormat="1" applyFont="1" applyFill="1" applyAlignment="1">
      <alignment horizontal="left" vertical="top"/>
    </xf>
    <xf numFmtId="0" fontId="34" fillId="4" borderId="26" xfId="3" applyFont="1" applyFill="1" applyBorder="1" applyAlignment="1">
      <alignment horizontal="center" vertical="top" wrapText="1"/>
    </xf>
    <xf numFmtId="0" fontId="34" fillId="4" borderId="26" xfId="0" applyFont="1" applyFill="1" applyBorder="1" applyAlignment="1">
      <alignment horizontal="center" vertical="top" wrapText="1"/>
    </xf>
    <xf numFmtId="167" fontId="34" fillId="4" borderId="26" xfId="7" applyNumberFormat="1" applyFont="1" applyFill="1" applyBorder="1" applyAlignment="1" applyProtection="1">
      <alignment horizontal="center" vertical="top" wrapText="1"/>
    </xf>
    <xf numFmtId="0" fontId="34" fillId="4" borderId="0" xfId="4" applyNumberFormat="1" applyFont="1" applyFill="1" applyBorder="1" applyAlignment="1" applyProtection="1">
      <alignment horizontal="center" vertical="top"/>
    </xf>
    <xf numFmtId="166" fontId="34" fillId="4" borderId="0" xfId="4" applyNumberFormat="1" applyFont="1" applyFill="1" applyBorder="1" applyAlignment="1" applyProtection="1">
      <alignment horizontal="center" vertical="top"/>
    </xf>
    <xf numFmtId="168" fontId="34" fillId="4" borderId="0" xfId="4" applyNumberFormat="1" applyFont="1" applyFill="1" applyBorder="1" applyAlignment="1" applyProtection="1">
      <alignment horizontal="center" vertical="top"/>
    </xf>
    <xf numFmtId="0" fontId="13" fillId="0" borderId="0" xfId="3" applyFont="1" applyAlignment="1">
      <alignment horizontal="center"/>
    </xf>
    <xf numFmtId="0" fontId="42" fillId="4" borderId="0" xfId="3" applyFont="1" applyFill="1" applyAlignment="1">
      <alignment horizontal="center"/>
    </xf>
    <xf numFmtId="9" fontId="3" fillId="3" borderId="7" xfId="2" applyFont="1" applyFill="1" applyBorder="1" applyAlignment="1" applyProtection="1">
      <alignment horizontal="center" vertical="top"/>
      <protection locked="0"/>
    </xf>
    <xf numFmtId="2" fontId="3" fillId="2" borderId="13" xfId="4" applyNumberFormat="1" applyFont="1" applyFill="1" applyBorder="1" applyAlignment="1" applyProtection="1">
      <alignment horizontal="center" vertical="top"/>
    </xf>
    <xf numFmtId="39" fontId="3" fillId="4" borderId="2" xfId="4" applyNumberFormat="1" applyFont="1" applyFill="1" applyBorder="1" applyAlignment="1" applyProtection="1">
      <alignment horizontal="left" vertical="top" wrapText="1"/>
    </xf>
    <xf numFmtId="49" fontId="3" fillId="3" borderId="23" xfId="4" applyNumberFormat="1" applyFont="1" applyFill="1" applyBorder="1" applyAlignment="1" applyProtection="1">
      <alignment horizontal="left" vertical="top"/>
      <protection locked="0"/>
    </xf>
    <xf numFmtId="4" fontId="4" fillId="10" borderId="5" xfId="4" applyNumberFormat="1" applyFont="1" applyFill="1" applyBorder="1" applyAlignment="1" applyProtection="1">
      <alignment horizontal="center" vertical="top"/>
    </xf>
    <xf numFmtId="3" fontId="3" fillId="8" borderId="23" xfId="4" applyNumberFormat="1" applyFont="1" applyFill="1" applyBorder="1" applyAlignment="1" applyProtection="1">
      <alignment horizontal="center" vertical="top"/>
      <protection locked="0"/>
    </xf>
    <xf numFmtId="49" fontId="3" fillId="3" borderId="24" xfId="4" applyNumberFormat="1" applyFont="1" applyFill="1" applyBorder="1" applyAlignment="1" applyProtection="1">
      <alignment horizontal="left" vertical="top"/>
      <protection locked="0"/>
    </xf>
    <xf numFmtId="4" fontId="4" fillId="10" borderId="7" xfId="4" applyNumberFormat="1" applyFont="1" applyFill="1" applyBorder="1" applyAlignment="1" applyProtection="1">
      <alignment horizontal="center" vertical="top"/>
    </xf>
    <xf numFmtId="3" fontId="3" fillId="8" borderId="24" xfId="4" applyNumberFormat="1" applyFont="1" applyFill="1" applyBorder="1" applyAlignment="1" applyProtection="1">
      <alignment horizontal="center" vertical="top"/>
      <protection locked="0"/>
    </xf>
    <xf numFmtId="0" fontId="17" fillId="0" borderId="0" xfId="3" applyFont="1" applyAlignment="1">
      <alignment horizontal="center"/>
    </xf>
    <xf numFmtId="1" fontId="7" fillId="6" borderId="13" xfId="6" applyNumberFormat="1" applyFont="1" applyFill="1" applyBorder="1" applyAlignment="1">
      <alignment horizontal="center" vertical="top"/>
    </xf>
    <xf numFmtId="1" fontId="8" fillId="3" borderId="13" xfId="6" applyNumberFormat="1" applyFont="1" applyFill="1" applyBorder="1" applyAlignment="1" applyProtection="1">
      <alignment horizontal="center" vertical="top"/>
      <protection locked="0"/>
    </xf>
    <xf numFmtId="1" fontId="8" fillId="3" borderId="7" xfId="6" applyNumberFormat="1" applyFont="1" applyFill="1" applyBorder="1" applyAlignment="1" applyProtection="1">
      <alignment horizontal="center" vertical="top"/>
      <protection locked="0"/>
    </xf>
    <xf numFmtId="1" fontId="8" fillId="3" borderId="45" xfId="6" applyNumberFormat="1" applyFont="1" applyFill="1" applyBorder="1" applyAlignment="1" applyProtection="1">
      <alignment horizontal="center" vertical="top"/>
      <protection locked="0"/>
    </xf>
    <xf numFmtId="3" fontId="3" fillId="3" borderId="3" xfId="2" applyNumberFormat="1" applyFont="1" applyFill="1" applyBorder="1" applyAlignment="1" applyProtection="1">
      <alignment horizontal="center" vertical="top"/>
      <protection locked="0"/>
    </xf>
    <xf numFmtId="167" fontId="7" fillId="6" borderId="13" xfId="6" applyNumberFormat="1" applyFont="1" applyFill="1" applyBorder="1" applyAlignment="1">
      <alignment horizontal="center" vertical="top"/>
    </xf>
    <xf numFmtId="167" fontId="8" fillId="3" borderId="13" xfId="6" applyNumberFormat="1" applyFont="1" applyFill="1" applyBorder="1" applyAlignment="1" applyProtection="1">
      <alignment horizontal="center" vertical="top"/>
      <protection locked="0"/>
    </xf>
    <xf numFmtId="167" fontId="8" fillId="3" borderId="7" xfId="6" applyNumberFormat="1" applyFont="1" applyFill="1" applyBorder="1" applyAlignment="1" applyProtection="1">
      <alignment horizontal="center" vertical="top"/>
      <protection locked="0"/>
    </xf>
    <xf numFmtId="167" fontId="8" fillId="3" borderId="45" xfId="6" applyNumberFormat="1" applyFont="1" applyFill="1" applyBorder="1" applyAlignment="1" applyProtection="1">
      <alignment horizontal="center" vertical="top"/>
      <protection locked="0"/>
    </xf>
    <xf numFmtId="3" fontId="3" fillId="3" borderId="26" xfId="4" applyNumberFormat="1" applyFont="1" applyFill="1" applyBorder="1" applyAlignment="1" applyProtection="1">
      <alignment horizontal="center" vertical="top"/>
      <protection locked="0"/>
    </xf>
    <xf numFmtId="0" fontId="3" fillId="5" borderId="3" xfId="3" applyFont="1" applyFill="1" applyBorder="1" applyAlignment="1">
      <alignment horizontal="center" vertical="top"/>
    </xf>
    <xf numFmtId="39" fontId="3" fillId="4" borderId="2" xfId="4" applyNumberFormat="1" applyFont="1" applyFill="1" applyBorder="1" applyAlignment="1" applyProtection="1">
      <alignment horizontal="left" vertical="top" wrapText="1" indent="2"/>
    </xf>
    <xf numFmtId="0" fontId="39" fillId="4" borderId="0" xfId="3" applyFont="1" applyFill="1" applyAlignment="1">
      <alignment vertical="top"/>
    </xf>
    <xf numFmtId="167" fontId="4" fillId="4" borderId="41" xfId="7" applyNumberFormat="1" applyFont="1" applyFill="1" applyBorder="1" applyAlignment="1" applyProtection="1">
      <alignment horizontal="center" vertical="top" wrapText="1"/>
    </xf>
    <xf numFmtId="0" fontId="4" fillId="0" borderId="82" xfId="3" applyFont="1" applyBorder="1" applyAlignment="1">
      <alignment horizontal="center" vertical="top" wrapText="1"/>
    </xf>
    <xf numFmtId="0" fontId="4" fillId="0" borderId="83" xfId="3" applyFont="1" applyBorder="1" applyAlignment="1">
      <alignment vertical="top" wrapText="1"/>
    </xf>
    <xf numFmtId="0" fontId="3" fillId="0" borderId="66" xfId="3" applyFont="1" applyBorder="1" applyAlignment="1">
      <alignment horizontal="center" vertical="top"/>
    </xf>
    <xf numFmtId="0" fontId="8" fillId="0" borderId="74" xfId="6" applyFont="1" applyBorder="1" applyAlignment="1">
      <alignment vertical="top"/>
    </xf>
    <xf numFmtId="0" fontId="8" fillId="0" borderId="69" xfId="6" applyFont="1" applyBorder="1" applyAlignment="1">
      <alignment horizontal="center" vertical="top"/>
    </xf>
    <xf numFmtId="0" fontId="8" fillId="3" borderId="64" xfId="6" applyFont="1" applyFill="1" applyBorder="1" applyAlignment="1" applyProtection="1">
      <alignment horizontal="center" vertical="top"/>
      <protection locked="0"/>
    </xf>
    <xf numFmtId="0" fontId="8" fillId="0" borderId="86" xfId="6" applyFont="1" applyBorder="1" applyAlignment="1">
      <alignment horizontal="center" vertical="top"/>
    </xf>
    <xf numFmtId="0" fontId="38" fillId="3" borderId="77" xfId="10" applyFont="1" applyFill="1" applyBorder="1" applyAlignment="1" applyProtection="1">
      <alignment horizontal="center" vertical="top"/>
      <protection locked="0"/>
    </xf>
    <xf numFmtId="0" fontId="8" fillId="0" borderId="71" xfId="6" applyFont="1" applyBorder="1" applyAlignment="1">
      <alignment horizontal="center" vertical="top"/>
    </xf>
    <xf numFmtId="0" fontId="8" fillId="0" borderId="66" xfId="6" applyFont="1" applyBorder="1" applyAlignment="1">
      <alignment horizontal="center" vertical="top"/>
    </xf>
    <xf numFmtId="0" fontId="6" fillId="0" borderId="80" xfId="3" applyFont="1" applyBorder="1" applyAlignment="1">
      <alignment vertical="top" wrapText="1"/>
    </xf>
    <xf numFmtId="0" fontId="8" fillId="0" borderId="69" xfId="6" applyFont="1" applyBorder="1" applyAlignment="1">
      <alignment horizontal="center" vertical="center"/>
    </xf>
    <xf numFmtId="0" fontId="8" fillId="0" borderId="60" xfId="6" applyFont="1" applyBorder="1" applyAlignment="1">
      <alignment horizontal="center" vertical="top"/>
    </xf>
    <xf numFmtId="165" fontId="8" fillId="3" borderId="48" xfId="6" applyNumberFormat="1" applyFont="1" applyFill="1" applyBorder="1" applyAlignment="1" applyProtection="1">
      <alignment horizontal="right" vertical="center" indent="2"/>
      <protection locked="0"/>
    </xf>
    <xf numFmtId="165" fontId="8" fillId="3" borderId="48" xfId="6" applyNumberFormat="1" applyFont="1" applyFill="1" applyBorder="1" applyAlignment="1" applyProtection="1">
      <alignment horizontal="right" vertical="top" indent="2"/>
      <protection locked="0"/>
    </xf>
    <xf numFmtId="165" fontId="7" fillId="2" borderId="49" xfId="6" applyNumberFormat="1" applyFont="1" applyFill="1" applyBorder="1" applyAlignment="1">
      <alignment horizontal="right" vertical="top" indent="2"/>
    </xf>
    <xf numFmtId="3" fontId="32" fillId="4" borderId="0" xfId="6" applyNumberFormat="1" applyFont="1" applyFill="1" applyAlignment="1">
      <alignment horizontal="center" vertical="top" wrapText="1"/>
    </xf>
    <xf numFmtId="0" fontId="7" fillId="4" borderId="89" xfId="6" applyFont="1" applyFill="1" applyBorder="1" applyAlignment="1">
      <alignment vertical="top"/>
    </xf>
    <xf numFmtId="165" fontId="7" fillId="4" borderId="45" xfId="6" applyNumberFormat="1" applyFont="1" applyFill="1" applyBorder="1" applyAlignment="1">
      <alignment horizontal="center" vertical="top" wrapText="1"/>
    </xf>
    <xf numFmtId="165" fontId="7" fillId="4" borderId="80" xfId="6" applyNumberFormat="1" applyFont="1" applyFill="1" applyBorder="1" applyAlignment="1">
      <alignment horizontal="center" vertical="top" wrapText="1"/>
    </xf>
    <xf numFmtId="0" fontId="7" fillId="4" borderId="61" xfId="6" applyFont="1" applyFill="1" applyBorder="1" applyAlignment="1">
      <alignment horizontal="left" vertical="top"/>
    </xf>
    <xf numFmtId="0" fontId="7" fillId="6" borderId="59" xfId="6" applyFont="1" applyFill="1" applyBorder="1" applyAlignment="1">
      <alignment horizontal="center" vertical="top"/>
    </xf>
    <xf numFmtId="9" fontId="7" fillId="6" borderId="47" xfId="6" applyNumberFormat="1" applyFont="1" applyFill="1" applyBorder="1" applyAlignment="1">
      <alignment horizontal="center" vertical="top"/>
    </xf>
    <xf numFmtId="0" fontId="8" fillId="0" borderId="59" xfId="6" applyFont="1" applyBorder="1" applyAlignment="1">
      <alignment horizontal="center" vertical="top"/>
    </xf>
    <xf numFmtId="9" fontId="8" fillId="3" borderId="47" xfId="6" applyNumberFormat="1" applyFont="1" applyFill="1" applyBorder="1" applyAlignment="1" applyProtection="1">
      <alignment horizontal="center" vertical="top"/>
      <protection locked="0"/>
    </xf>
    <xf numFmtId="9" fontId="8" fillId="3" borderId="49" xfId="6" applyNumberFormat="1" applyFont="1" applyFill="1" applyBorder="1" applyAlignment="1" applyProtection="1">
      <alignment horizontal="center" vertical="top"/>
      <protection locked="0"/>
    </xf>
    <xf numFmtId="0" fontId="8" fillId="0" borderId="88" xfId="6" applyFont="1" applyBorder="1" applyAlignment="1">
      <alignment horizontal="center" vertical="top"/>
    </xf>
    <xf numFmtId="0" fontId="8" fillId="3" borderId="26" xfId="6" applyFont="1" applyFill="1" applyBorder="1" applyAlignment="1" applyProtection="1">
      <alignment vertical="top"/>
      <protection locked="0"/>
    </xf>
    <xf numFmtId="3" fontId="8" fillId="3" borderId="26" xfId="6" applyNumberFormat="1" applyFont="1" applyFill="1" applyBorder="1" applyAlignment="1" applyProtection="1">
      <alignment horizontal="center" vertical="top"/>
      <protection locked="0"/>
    </xf>
    <xf numFmtId="165" fontId="8" fillId="3" borderId="26" xfId="6" applyNumberFormat="1" applyFont="1" applyFill="1" applyBorder="1" applyAlignment="1" applyProtection="1">
      <alignment horizontal="center" vertical="top"/>
      <protection locked="0"/>
    </xf>
    <xf numFmtId="165" fontId="8" fillId="3" borderId="56" xfId="6" applyNumberFormat="1" applyFont="1" applyFill="1" applyBorder="1" applyAlignment="1" applyProtection="1">
      <alignment horizontal="center" vertical="top"/>
      <protection locked="0"/>
    </xf>
    <xf numFmtId="9" fontId="8" fillId="3" borderId="56" xfId="6" applyNumberFormat="1" applyFont="1" applyFill="1" applyBorder="1" applyAlignment="1" applyProtection="1">
      <alignment horizontal="center" vertical="top"/>
      <protection locked="0"/>
    </xf>
    <xf numFmtId="9" fontId="8" fillId="3" borderId="91" xfId="6" applyNumberFormat="1" applyFont="1" applyFill="1" applyBorder="1" applyAlignment="1" applyProtection="1">
      <alignment horizontal="center" vertical="top"/>
      <protection locked="0"/>
    </xf>
    <xf numFmtId="0" fontId="3" fillId="4" borderId="5" xfId="3" applyFont="1" applyFill="1" applyBorder="1" applyAlignment="1">
      <alignment horizontal="left" vertical="top" wrapText="1" indent="1"/>
    </xf>
    <xf numFmtId="0" fontId="3" fillId="4" borderId="5" xfId="3" applyFont="1" applyFill="1" applyBorder="1" applyAlignment="1">
      <alignment horizontal="left" vertical="top" indent="1"/>
    </xf>
    <xf numFmtId="0" fontId="3" fillId="4" borderId="3" xfId="3" applyFont="1" applyFill="1" applyBorder="1" applyAlignment="1">
      <alignment horizontal="left" vertical="top" wrapText="1" indent="1"/>
    </xf>
    <xf numFmtId="0" fontId="4" fillId="4" borderId="34" xfId="3" applyFont="1" applyFill="1" applyBorder="1" applyAlignment="1">
      <alignment horizontal="center" vertical="top"/>
    </xf>
    <xf numFmtId="0" fontId="4" fillId="4" borderId="34" xfId="3" applyFont="1" applyFill="1" applyBorder="1" applyAlignment="1">
      <alignment vertical="top"/>
    </xf>
    <xf numFmtId="37" fontId="4" fillId="6" borderId="34" xfId="4" applyNumberFormat="1" applyFont="1" applyFill="1" applyBorder="1" applyAlignment="1" applyProtection="1">
      <alignment horizontal="center" vertical="top" wrapText="1"/>
    </xf>
    <xf numFmtId="37" fontId="4" fillId="4" borderId="92" xfId="4" applyNumberFormat="1" applyFont="1" applyFill="1" applyBorder="1" applyAlignment="1" applyProtection="1">
      <alignment horizontal="center" vertical="top" wrapText="1"/>
    </xf>
    <xf numFmtId="37" fontId="4" fillId="4" borderId="34" xfId="4" applyNumberFormat="1" applyFont="1" applyFill="1" applyBorder="1" applyAlignment="1" applyProtection="1">
      <alignment horizontal="center" vertical="top" wrapText="1"/>
    </xf>
    <xf numFmtId="0" fontId="4" fillId="4" borderId="66" xfId="3" applyFont="1" applyFill="1" applyBorder="1" applyAlignment="1">
      <alignment horizontal="center" vertical="top"/>
    </xf>
    <xf numFmtId="39" fontId="4" fillId="4" borderId="67" xfId="4" applyNumberFormat="1" applyFont="1" applyFill="1" applyBorder="1" applyAlignment="1" applyProtection="1">
      <alignment horizontal="center" vertical="top"/>
    </xf>
    <xf numFmtId="0" fontId="3" fillId="4" borderId="86" xfId="3" applyFont="1" applyFill="1" applyBorder="1" applyAlignment="1">
      <alignment horizontal="center" vertical="top"/>
    </xf>
    <xf numFmtId="1" fontId="3" fillId="3" borderId="90" xfId="4" applyNumberFormat="1" applyFont="1" applyFill="1" applyBorder="1" applyAlignment="1" applyProtection="1">
      <alignment horizontal="center" vertical="top"/>
      <protection locked="0"/>
    </xf>
    <xf numFmtId="0" fontId="3" fillId="4" borderId="71" xfId="3" applyFont="1" applyFill="1" applyBorder="1" applyAlignment="1">
      <alignment horizontal="center" vertical="top"/>
    </xf>
    <xf numFmtId="2" fontId="3" fillId="4" borderId="80" xfId="4" applyNumberFormat="1" applyFont="1" applyFill="1" applyBorder="1" applyAlignment="1" applyProtection="1">
      <alignment horizontal="center" vertical="top"/>
    </xf>
    <xf numFmtId="0" fontId="3" fillId="4" borderId="69" xfId="3" quotePrefix="1" applyFont="1" applyFill="1" applyBorder="1" applyAlignment="1">
      <alignment horizontal="center" vertical="top"/>
    </xf>
    <xf numFmtId="0" fontId="8" fillId="3" borderId="48" xfId="6" applyFont="1" applyFill="1" applyBorder="1" applyAlignment="1" applyProtection="1">
      <alignment horizontal="center" vertical="top"/>
      <protection locked="0"/>
    </xf>
    <xf numFmtId="0" fontId="3" fillId="4" borderId="86" xfId="3" quotePrefix="1" applyFont="1" applyFill="1" applyBorder="1" applyAlignment="1">
      <alignment horizontal="center" vertical="top"/>
    </xf>
    <xf numFmtId="1" fontId="3" fillId="3" borderId="48" xfId="4" applyNumberFormat="1" applyFont="1" applyFill="1" applyBorder="1" applyAlignment="1" applyProtection="1">
      <alignment horizontal="center" vertical="top"/>
      <protection locked="0"/>
    </xf>
    <xf numFmtId="3" fontId="3" fillId="3" borderId="90" xfId="4" applyNumberFormat="1" applyFont="1" applyFill="1" applyBorder="1" applyAlignment="1" applyProtection="1">
      <alignment horizontal="center" vertical="top"/>
      <protection locked="0"/>
    </xf>
    <xf numFmtId="165" fontId="3" fillId="3" borderId="48" xfId="4" applyNumberFormat="1" applyFont="1" applyFill="1" applyBorder="1" applyAlignment="1" applyProtection="1">
      <alignment horizontal="center" vertical="top"/>
      <protection locked="0"/>
    </xf>
    <xf numFmtId="0" fontId="3" fillId="4" borderId="60" xfId="3" quotePrefix="1" applyFont="1" applyFill="1" applyBorder="1" applyAlignment="1">
      <alignment horizontal="center" vertical="top"/>
    </xf>
    <xf numFmtId="0" fontId="3" fillId="4" borderId="69" xfId="3" applyFont="1" applyFill="1" applyBorder="1" applyAlignment="1">
      <alignment horizontal="center" vertical="top"/>
    </xf>
    <xf numFmtId="0" fontId="3" fillId="5" borderId="48" xfId="3" applyFont="1" applyFill="1" applyBorder="1" applyAlignment="1">
      <alignment vertical="top"/>
    </xf>
    <xf numFmtId="0" fontId="3" fillId="4" borderId="71" xfId="3" quotePrefix="1" applyFont="1" applyFill="1" applyBorder="1" applyAlignment="1">
      <alignment horizontal="center" vertical="top"/>
    </xf>
    <xf numFmtId="0" fontId="3" fillId="4" borderId="60" xfId="3" applyFont="1" applyFill="1" applyBorder="1" applyAlignment="1">
      <alignment horizontal="center" vertical="top"/>
    </xf>
    <xf numFmtId="0" fontId="3" fillId="4" borderId="7" xfId="3" applyFont="1" applyFill="1" applyBorder="1" applyAlignment="1">
      <alignment horizontal="left" vertical="top" wrapText="1"/>
    </xf>
    <xf numFmtId="167" fontId="4" fillId="6" borderId="7" xfId="3" applyNumberFormat="1" applyFont="1" applyFill="1" applyBorder="1" applyAlignment="1">
      <alignment horizontal="center" vertical="top"/>
    </xf>
    <xf numFmtId="0" fontId="3" fillId="4" borderId="7" xfId="0" applyFont="1" applyFill="1" applyBorder="1" applyAlignment="1">
      <alignment horizontal="left" vertical="center" indent="2"/>
    </xf>
    <xf numFmtId="0" fontId="3" fillId="3" borderId="3" xfId="3" applyFont="1" applyFill="1" applyBorder="1" applyAlignment="1" applyProtection="1">
      <alignment horizontal="left" vertical="top" indent="1"/>
      <protection locked="0"/>
    </xf>
    <xf numFmtId="0" fontId="3" fillId="4" borderId="66" xfId="3" applyFont="1" applyFill="1" applyBorder="1" applyAlignment="1">
      <alignment horizontal="center" vertical="top"/>
    </xf>
    <xf numFmtId="165" fontId="3" fillId="3" borderId="67" xfId="4" applyNumberFormat="1" applyFont="1" applyFill="1" applyBorder="1" applyAlignment="1" applyProtection="1">
      <alignment horizontal="center" vertical="top"/>
      <protection locked="0"/>
    </xf>
    <xf numFmtId="0" fontId="8" fillId="4" borderId="59" xfId="6" applyFont="1" applyFill="1" applyBorder="1" applyAlignment="1">
      <alignment horizontal="center" vertical="top"/>
    </xf>
    <xf numFmtId="165" fontId="8" fillId="3" borderId="47" xfId="6" applyNumberFormat="1" applyFont="1" applyFill="1" applyBorder="1" applyAlignment="1" applyProtection="1">
      <alignment horizontal="right" vertical="top" indent="1"/>
      <protection locked="0"/>
    </xf>
    <xf numFmtId="0" fontId="8" fillId="4" borderId="69" xfId="6" applyFont="1" applyFill="1" applyBorder="1" applyAlignment="1">
      <alignment horizontal="center" vertical="top"/>
    </xf>
    <xf numFmtId="165" fontId="8" fillId="3" borderId="48" xfId="6" applyNumberFormat="1" applyFont="1" applyFill="1" applyBorder="1" applyAlignment="1" applyProtection="1">
      <alignment horizontal="right" vertical="top" indent="1"/>
      <protection locked="0"/>
    </xf>
    <xf numFmtId="0" fontId="8" fillId="4" borderId="60" xfId="6" applyFont="1" applyFill="1" applyBorder="1" applyAlignment="1">
      <alignment horizontal="center" vertical="top"/>
    </xf>
    <xf numFmtId="0" fontId="3" fillId="4" borderId="7" xfId="3" applyFont="1" applyFill="1" applyBorder="1" applyAlignment="1">
      <alignment vertical="top" wrapText="1"/>
    </xf>
    <xf numFmtId="165" fontId="8" fillId="3" borderId="49" xfId="6" applyNumberFormat="1" applyFont="1" applyFill="1" applyBorder="1" applyAlignment="1" applyProtection="1">
      <alignment horizontal="right" vertical="top" indent="1"/>
      <protection locked="0"/>
    </xf>
    <xf numFmtId="0" fontId="7" fillId="4" borderId="82" xfId="6" applyFont="1" applyFill="1" applyBorder="1" applyAlignment="1">
      <alignment horizontal="center" vertical="top"/>
    </xf>
    <xf numFmtId="165" fontId="7" fillId="4" borderId="93" xfId="6" applyNumberFormat="1" applyFont="1" applyFill="1" applyBorder="1" applyAlignment="1">
      <alignment horizontal="center" vertical="top" wrapText="1"/>
    </xf>
    <xf numFmtId="37" fontId="27" fillId="4" borderId="0" xfId="4" applyNumberFormat="1" applyFont="1" applyFill="1" applyBorder="1" applyAlignment="1" applyProtection="1">
      <alignment horizontal="center" vertical="top" wrapText="1"/>
    </xf>
    <xf numFmtId="0" fontId="4" fillId="4" borderId="97" xfId="3" applyFont="1" applyFill="1" applyBorder="1" applyAlignment="1">
      <alignment horizontal="center" vertical="top"/>
    </xf>
    <xf numFmtId="0" fontId="3" fillId="4" borderId="98" xfId="3" applyFont="1" applyFill="1" applyBorder="1" applyAlignment="1">
      <alignment horizontal="center" vertical="top" wrapText="1"/>
    </xf>
    <xf numFmtId="0" fontId="3" fillId="4" borderId="61" xfId="3" applyFont="1" applyFill="1" applyBorder="1" applyAlignment="1">
      <alignment horizontal="center" vertical="top" wrapText="1"/>
    </xf>
    <xf numFmtId="0" fontId="3" fillId="4" borderId="59" xfId="3" applyFont="1" applyFill="1" applyBorder="1" applyAlignment="1">
      <alignment horizontal="center" vertical="top"/>
    </xf>
    <xf numFmtId="3" fontId="4" fillId="6" borderId="47" xfId="7" applyNumberFormat="1" applyFont="1" applyFill="1" applyBorder="1" applyAlignment="1" applyProtection="1">
      <alignment horizontal="center" vertical="top"/>
    </xf>
    <xf numFmtId="3" fontId="3" fillId="3" borderId="48" xfId="7" applyNumberFormat="1" applyFont="1" applyFill="1" applyBorder="1" applyAlignment="1" applyProtection="1">
      <alignment horizontal="center" vertical="top"/>
      <protection locked="0"/>
    </xf>
    <xf numFmtId="3" fontId="3" fillId="3" borderId="47" xfId="7" applyNumberFormat="1" applyFont="1" applyFill="1" applyBorder="1" applyAlignment="1" applyProtection="1">
      <alignment horizontal="center" vertical="top"/>
      <protection locked="0"/>
    </xf>
    <xf numFmtId="0" fontId="3" fillId="3" borderId="7" xfId="3" applyFont="1" applyFill="1" applyBorder="1" applyAlignment="1" applyProtection="1">
      <alignment vertical="top"/>
      <protection locked="0"/>
    </xf>
    <xf numFmtId="0" fontId="3" fillId="3" borderId="7" xfId="3" applyFont="1" applyFill="1" applyBorder="1" applyAlignment="1" applyProtection="1">
      <alignment horizontal="left" vertical="top"/>
      <protection locked="0"/>
    </xf>
    <xf numFmtId="3" fontId="3" fillId="3" borderId="7" xfId="3" applyNumberFormat="1" applyFont="1" applyFill="1" applyBorder="1" applyAlignment="1" applyProtection="1">
      <alignment horizontal="center" vertical="top"/>
      <protection locked="0"/>
    </xf>
    <xf numFmtId="3" fontId="3" fillId="3" borderId="24" xfId="7" applyNumberFormat="1" applyFont="1" applyFill="1" applyBorder="1" applyAlignment="1" applyProtection="1">
      <alignment horizontal="center" vertical="top"/>
      <protection locked="0"/>
    </xf>
    <xf numFmtId="3" fontId="3" fillId="3" borderId="49" xfId="7" applyNumberFormat="1" applyFont="1" applyFill="1" applyBorder="1" applyAlignment="1" applyProtection="1">
      <alignment horizontal="center" vertical="top"/>
      <protection locked="0"/>
    </xf>
    <xf numFmtId="165" fontId="8" fillId="3" borderId="21" xfId="6" applyNumberFormat="1" applyFont="1" applyFill="1" applyBorder="1" applyAlignment="1" applyProtection="1">
      <alignment horizontal="center" vertical="top"/>
      <protection locked="0"/>
    </xf>
    <xf numFmtId="3" fontId="8" fillId="3" borderId="3" xfId="6" applyNumberFormat="1" applyFont="1" applyFill="1" applyBorder="1" applyAlignment="1" applyProtection="1">
      <alignment horizontal="center" vertical="top"/>
      <protection locked="0"/>
    </xf>
    <xf numFmtId="9" fontId="8" fillId="3" borderId="21" xfId="6" applyNumberFormat="1" applyFont="1" applyFill="1" applyBorder="1" applyAlignment="1" applyProtection="1">
      <alignment horizontal="center" vertical="top"/>
      <protection locked="0"/>
    </xf>
    <xf numFmtId="9" fontId="8" fillId="3" borderId="48" xfId="6" applyNumberFormat="1" applyFont="1" applyFill="1" applyBorder="1" applyAlignment="1" applyProtection="1">
      <alignment horizontal="center" vertical="top"/>
      <protection locked="0"/>
    </xf>
    <xf numFmtId="0" fontId="4" fillId="4" borderId="82" xfId="3" applyFont="1" applyFill="1" applyBorder="1" applyAlignment="1">
      <alignment horizontal="center" vertical="top" wrapText="1"/>
    </xf>
    <xf numFmtId="0" fontId="4" fillId="4" borderId="83" xfId="3" applyFont="1" applyFill="1" applyBorder="1" applyAlignment="1">
      <alignment vertical="top" wrapText="1"/>
    </xf>
    <xf numFmtId="9" fontId="4" fillId="0" borderId="83" xfId="3" applyNumberFormat="1" applyFont="1" applyBorder="1" applyAlignment="1">
      <alignment horizontal="center" textRotation="90" wrapText="1"/>
    </xf>
    <xf numFmtId="9" fontId="4" fillId="0" borderId="84" xfId="3" applyNumberFormat="1" applyFont="1" applyBorder="1" applyAlignment="1">
      <alignment horizontal="center" textRotation="90" wrapText="1"/>
    </xf>
    <xf numFmtId="9" fontId="4" fillId="0" borderId="99" xfId="3" applyNumberFormat="1" applyFont="1" applyBorder="1" applyAlignment="1">
      <alignment horizontal="center" textRotation="90" wrapText="1"/>
    </xf>
    <xf numFmtId="9" fontId="4" fillId="0" borderId="93" xfId="3" applyNumberFormat="1" applyFont="1" applyBorder="1" applyAlignment="1">
      <alignment horizontal="center" textRotation="90" wrapText="1"/>
    </xf>
    <xf numFmtId="9" fontId="4" fillId="6" borderId="74" xfId="3" applyNumberFormat="1" applyFont="1" applyFill="1" applyBorder="1" applyAlignment="1">
      <alignment horizontal="center" vertical="top"/>
    </xf>
    <xf numFmtId="0" fontId="4" fillId="4" borderId="83" xfId="3" applyFont="1" applyFill="1" applyBorder="1" applyAlignment="1">
      <alignment horizontal="left" vertical="top" wrapText="1"/>
    </xf>
    <xf numFmtId="37" fontId="4" fillId="6" borderId="83" xfId="4" applyNumberFormat="1" applyFont="1" applyFill="1" applyBorder="1" applyAlignment="1" applyProtection="1">
      <alignment horizontal="center" vertical="top" wrapText="1"/>
    </xf>
    <xf numFmtId="37" fontId="4" fillId="4" borderId="83" xfId="4" applyNumberFormat="1" applyFont="1" applyFill="1" applyBorder="1" applyAlignment="1" applyProtection="1">
      <alignment horizontal="center" vertical="top" wrapText="1"/>
    </xf>
    <xf numFmtId="37" fontId="4" fillId="4" borderId="85" xfId="4" applyNumberFormat="1" applyFont="1" applyFill="1" applyBorder="1" applyAlignment="1" applyProtection="1">
      <alignment horizontal="center" vertical="top" wrapText="1"/>
    </xf>
    <xf numFmtId="39" fontId="4" fillId="4" borderId="80" xfId="4" applyNumberFormat="1" applyFont="1" applyFill="1" applyBorder="1" applyAlignment="1" applyProtection="1">
      <alignment horizontal="center" vertical="top"/>
    </xf>
    <xf numFmtId="0" fontId="3" fillId="5" borderId="48" xfId="3" applyFont="1" applyFill="1" applyBorder="1" applyAlignment="1">
      <alignment horizontal="center" vertical="top"/>
    </xf>
    <xf numFmtId="0" fontId="3" fillId="4" borderId="100" xfId="3" applyFont="1" applyFill="1" applyBorder="1" applyAlignment="1">
      <alignment horizontal="center" vertical="top"/>
    </xf>
    <xf numFmtId="0" fontId="6" fillId="4" borderId="0" xfId="3" applyFont="1" applyFill="1" applyAlignment="1">
      <alignment horizontal="left" vertical="top" wrapText="1"/>
    </xf>
    <xf numFmtId="3" fontId="3" fillId="3" borderId="64" xfId="4" applyNumberFormat="1" applyFont="1" applyFill="1" applyBorder="1" applyAlignment="1" applyProtection="1">
      <alignment horizontal="center" vertical="top"/>
      <protection locked="0"/>
    </xf>
    <xf numFmtId="9" fontId="3" fillId="3" borderId="64" xfId="2" applyFont="1" applyFill="1" applyBorder="1" applyAlignment="1" applyProtection="1">
      <alignment horizontal="center" vertical="top"/>
      <protection locked="0"/>
    </xf>
    <xf numFmtId="3" fontId="3" fillId="3" borderId="74" xfId="4" applyNumberFormat="1" applyFont="1" applyFill="1" applyBorder="1" applyAlignment="1" applyProtection="1">
      <alignment horizontal="center" vertical="top"/>
      <protection locked="0"/>
    </xf>
    <xf numFmtId="39" fontId="3" fillId="4" borderId="80" xfId="4" applyNumberFormat="1" applyFont="1" applyFill="1" applyBorder="1" applyAlignment="1" applyProtection="1">
      <alignment horizontal="center" vertical="top"/>
    </xf>
    <xf numFmtId="2" fontId="3" fillId="3" borderId="67" xfId="4" applyNumberFormat="1" applyFont="1" applyFill="1" applyBorder="1" applyAlignment="1" applyProtection="1">
      <alignment horizontal="center" vertical="top"/>
      <protection locked="0"/>
    </xf>
    <xf numFmtId="2" fontId="3" fillId="2" borderId="67" xfId="4" applyNumberFormat="1" applyFont="1" applyFill="1" applyBorder="1" applyAlignment="1" applyProtection="1">
      <alignment horizontal="center" vertical="top"/>
    </xf>
    <xf numFmtId="1" fontId="3" fillId="3" borderId="64" xfId="4" applyNumberFormat="1" applyFont="1" applyFill="1" applyBorder="1" applyAlignment="1" applyProtection="1">
      <alignment horizontal="center" vertical="top"/>
      <protection locked="0"/>
    </xf>
    <xf numFmtId="0" fontId="3" fillId="5" borderId="26" xfId="3" applyFont="1" applyFill="1" applyBorder="1" applyAlignment="1">
      <alignment horizontal="center" vertical="top"/>
    </xf>
    <xf numFmtId="1" fontId="3" fillId="3" borderId="26" xfId="4" applyNumberFormat="1" applyFont="1" applyFill="1" applyBorder="1" applyAlignment="1" applyProtection="1">
      <alignment horizontal="center" vertical="top"/>
      <protection locked="0"/>
    </xf>
    <xf numFmtId="1" fontId="3" fillId="3" borderId="62" xfId="4" applyNumberFormat="1" applyFont="1" applyFill="1" applyBorder="1" applyAlignment="1" applyProtection="1">
      <alignment horizontal="center" vertical="top"/>
      <protection locked="0"/>
    </xf>
    <xf numFmtId="3" fontId="4" fillId="6" borderId="7" xfId="2" applyNumberFormat="1" applyFont="1" applyFill="1" applyBorder="1" applyAlignment="1" applyProtection="1">
      <alignment horizontal="center" vertical="top"/>
    </xf>
    <xf numFmtId="3" fontId="3" fillId="3" borderId="7" xfId="2" applyNumberFormat="1" applyFont="1" applyFill="1" applyBorder="1" applyAlignment="1" applyProtection="1">
      <alignment horizontal="center" vertical="top"/>
      <protection locked="0"/>
    </xf>
    <xf numFmtId="0" fontId="3" fillId="5" borderId="24" xfId="3" applyFont="1" applyFill="1" applyBorder="1" applyAlignment="1">
      <alignment horizontal="center" vertical="top"/>
    </xf>
    <xf numFmtId="0" fontId="3" fillId="5" borderId="49" xfId="3" applyFont="1" applyFill="1" applyBorder="1" applyAlignment="1">
      <alignment horizontal="center" vertical="top"/>
    </xf>
    <xf numFmtId="37" fontId="4" fillId="4" borderId="93" xfId="4" applyNumberFormat="1" applyFont="1" applyFill="1" applyBorder="1" applyAlignment="1" applyProtection="1">
      <alignment horizontal="center" vertical="top" wrapText="1"/>
    </xf>
    <xf numFmtId="0" fontId="6" fillId="4" borderId="0" xfId="3" applyFont="1" applyFill="1" applyAlignment="1">
      <alignment horizontal="left" vertical="top"/>
    </xf>
    <xf numFmtId="2" fontId="3" fillId="3" borderId="64" xfId="4" applyNumberFormat="1" applyFont="1" applyFill="1" applyBorder="1" applyAlignment="1" applyProtection="1">
      <alignment horizontal="center" vertical="top"/>
      <protection locked="0"/>
    </xf>
    <xf numFmtId="3" fontId="3" fillId="3" borderId="77" xfId="4" applyNumberFormat="1" applyFont="1" applyFill="1" applyBorder="1" applyAlignment="1" applyProtection="1">
      <alignment horizontal="center" vertical="top"/>
      <protection locked="0"/>
    </xf>
    <xf numFmtId="0" fontId="3" fillId="4" borderId="69" xfId="3" applyFont="1" applyFill="1" applyBorder="1" applyAlignment="1">
      <alignment horizontal="center" vertical="center"/>
    </xf>
    <xf numFmtId="39" fontId="3" fillId="4" borderId="2" xfId="4" applyNumberFormat="1" applyFont="1" applyFill="1" applyBorder="1" applyAlignment="1" applyProtection="1">
      <alignment vertical="center" wrapText="1"/>
    </xf>
    <xf numFmtId="1" fontId="3" fillId="3" borderId="64" xfId="4" applyNumberFormat="1" applyFont="1" applyFill="1" applyBorder="1" applyAlignment="1" applyProtection="1">
      <alignment horizontal="center" vertical="center"/>
      <protection locked="0"/>
    </xf>
    <xf numFmtId="0" fontId="3" fillId="4" borderId="100" xfId="0" applyFont="1" applyFill="1" applyBorder="1" applyAlignment="1">
      <alignment horizontal="center" vertical="top"/>
    </xf>
    <xf numFmtId="0" fontId="6" fillId="4" borderId="0" xfId="0" applyFont="1" applyFill="1" applyAlignment="1">
      <alignment horizontal="left" vertical="top" wrapText="1"/>
    </xf>
    <xf numFmtId="39" fontId="4" fillId="4" borderId="74" xfId="4" applyNumberFormat="1" applyFont="1" applyFill="1" applyBorder="1" applyAlignment="1" applyProtection="1">
      <alignment horizontal="center" vertical="top"/>
    </xf>
    <xf numFmtId="0" fontId="3" fillId="4" borderId="86" xfId="0" applyFont="1" applyFill="1" applyBorder="1" applyAlignment="1">
      <alignment horizontal="center" vertical="top"/>
    </xf>
    <xf numFmtId="0" fontId="3" fillId="3" borderId="64" xfId="4" applyNumberFormat="1" applyFont="1" applyFill="1" applyBorder="1" applyAlignment="1" applyProtection="1">
      <alignment horizontal="center" vertical="top"/>
      <protection locked="0"/>
    </xf>
    <xf numFmtId="166" fontId="3" fillId="3" borderId="102" xfId="4" applyNumberFormat="1" applyFont="1" applyFill="1" applyBorder="1" applyAlignment="1" applyProtection="1">
      <alignment horizontal="center" vertical="top"/>
      <protection locked="0"/>
    </xf>
    <xf numFmtId="165" fontId="3" fillId="3" borderId="64" xfId="4" applyNumberFormat="1" applyFont="1" applyFill="1" applyBorder="1" applyAlignment="1" applyProtection="1">
      <alignment horizontal="center" vertical="top"/>
      <protection locked="0"/>
    </xf>
    <xf numFmtId="0" fontId="3" fillId="4" borderId="69" xfId="0" applyFont="1" applyFill="1" applyBorder="1" applyAlignment="1">
      <alignment horizontal="center" vertical="top"/>
    </xf>
    <xf numFmtId="167" fontId="3" fillId="2" borderId="90" xfId="4" applyNumberFormat="1" applyFont="1" applyFill="1" applyBorder="1" applyAlignment="1" applyProtection="1">
      <alignment horizontal="center" vertical="top"/>
    </xf>
    <xf numFmtId="9" fontId="3" fillId="3" borderId="64" xfId="4" applyNumberFormat="1" applyFont="1" applyFill="1" applyBorder="1" applyAlignment="1" applyProtection="1">
      <alignment horizontal="center" vertical="top"/>
      <protection locked="0"/>
    </xf>
    <xf numFmtId="168" fontId="3" fillId="8" borderId="102" xfId="4" applyNumberFormat="1" applyFont="1" applyFill="1" applyBorder="1" applyAlignment="1" applyProtection="1">
      <alignment horizontal="center" vertical="top"/>
    </xf>
    <xf numFmtId="0" fontId="3" fillId="4" borderId="71" xfId="0" applyFont="1" applyFill="1" applyBorder="1" applyAlignment="1">
      <alignment horizontal="center" vertical="top"/>
    </xf>
    <xf numFmtId="168" fontId="3" fillId="3" borderId="102" xfId="4" applyNumberFormat="1" applyFont="1" applyFill="1" applyBorder="1" applyAlignment="1" applyProtection="1">
      <alignment horizontal="center" vertical="top"/>
      <protection locked="0"/>
    </xf>
    <xf numFmtId="168" fontId="3" fillId="2" borderId="48" xfId="4" applyNumberFormat="1" applyFont="1" applyFill="1" applyBorder="1" applyAlignment="1" applyProtection="1">
      <alignment horizontal="center" vertical="top"/>
    </xf>
    <xf numFmtId="168" fontId="3" fillId="3" borderId="64" xfId="4" applyNumberFormat="1" applyFont="1" applyFill="1" applyBorder="1" applyAlignment="1" applyProtection="1">
      <alignment horizontal="center" vertical="top"/>
      <protection locked="0"/>
    </xf>
    <xf numFmtId="0" fontId="3" fillId="4" borderId="69" xfId="0" applyFont="1" applyFill="1" applyBorder="1" applyAlignment="1">
      <alignment horizontal="center" vertical="center"/>
    </xf>
    <xf numFmtId="3" fontId="3" fillId="3" borderId="64" xfId="4" applyNumberFormat="1" applyFont="1" applyFill="1" applyBorder="1" applyAlignment="1" applyProtection="1">
      <alignment horizontal="center" vertical="center"/>
      <protection locked="0"/>
    </xf>
    <xf numFmtId="0" fontId="3" fillId="4" borderId="61" xfId="0" applyFont="1" applyFill="1" applyBorder="1" applyAlignment="1">
      <alignment horizontal="center" vertical="top"/>
    </xf>
    <xf numFmtId="3" fontId="3" fillId="3" borderId="62" xfId="4" applyNumberFormat="1" applyFont="1" applyFill="1" applyBorder="1" applyAlignment="1" applyProtection="1">
      <alignment horizontal="center" vertical="top"/>
      <protection locked="0"/>
    </xf>
    <xf numFmtId="0" fontId="3" fillId="4" borderId="60" xfId="0" applyFont="1" applyFill="1" applyBorder="1" applyAlignment="1">
      <alignment horizontal="center" vertical="top"/>
    </xf>
    <xf numFmtId="2" fontId="3" fillId="2" borderId="7" xfId="4" applyNumberFormat="1" applyFont="1" applyFill="1" applyBorder="1" applyAlignment="1" applyProtection="1">
      <alignment horizontal="center" vertical="top"/>
    </xf>
    <xf numFmtId="2" fontId="3" fillId="2" borderId="49" xfId="4" applyNumberFormat="1" applyFont="1" applyFill="1" applyBorder="1" applyAlignment="1" applyProtection="1">
      <alignment horizontal="center" vertical="top"/>
    </xf>
    <xf numFmtId="0" fontId="4" fillId="4" borderId="82" xfId="0" applyFont="1" applyFill="1" applyBorder="1" applyAlignment="1">
      <alignment horizontal="left" vertical="top" wrapText="1"/>
    </xf>
    <xf numFmtId="0" fontId="4" fillId="4" borderId="83" xfId="0" applyFont="1" applyFill="1" applyBorder="1" applyAlignment="1">
      <alignment horizontal="left" vertical="top" wrapText="1"/>
    </xf>
    <xf numFmtId="2" fontId="3" fillId="3" borderId="18" xfId="4" applyNumberFormat="1" applyFont="1" applyFill="1" applyBorder="1" applyAlignment="1" applyProtection="1">
      <alignment horizontal="center" vertical="top"/>
      <protection locked="0"/>
    </xf>
    <xf numFmtId="0" fontId="6" fillId="4" borderId="0" xfId="0" applyFont="1" applyFill="1" applyAlignment="1">
      <alignment horizontal="left" vertical="top"/>
    </xf>
    <xf numFmtId="4" fontId="3" fillId="3" borderId="48" xfId="4" applyNumberFormat="1" applyFont="1" applyFill="1" applyBorder="1" applyAlignment="1" applyProtection="1">
      <alignment horizontal="center" vertical="top"/>
      <protection locked="0"/>
    </xf>
    <xf numFmtId="3" fontId="3" fillId="3" borderId="49" xfId="4" applyNumberFormat="1" applyFont="1" applyFill="1" applyBorder="1" applyAlignment="1" applyProtection="1">
      <alignment horizontal="center" vertical="top"/>
      <protection locked="0"/>
    </xf>
    <xf numFmtId="0" fontId="4" fillId="4" borderId="82" xfId="0" applyFont="1" applyFill="1" applyBorder="1" applyAlignment="1">
      <alignment horizontal="center" vertical="top" wrapText="1"/>
    </xf>
    <xf numFmtId="0" fontId="4" fillId="4" borderId="83" xfId="0" applyFont="1" applyFill="1" applyBorder="1" applyAlignment="1">
      <alignment vertical="top" wrapText="1"/>
    </xf>
    <xf numFmtId="0" fontId="3" fillId="4" borderId="59" xfId="0" applyFont="1" applyFill="1" applyBorder="1" applyAlignment="1">
      <alignment horizontal="center" vertical="top"/>
    </xf>
    <xf numFmtId="2" fontId="3" fillId="3" borderId="47" xfId="4" applyNumberFormat="1" applyFont="1" applyFill="1" applyBorder="1" applyAlignment="1" applyProtection="1">
      <alignment horizontal="center" vertical="top"/>
      <protection locked="0"/>
    </xf>
    <xf numFmtId="2" fontId="3" fillId="3" borderId="48" xfId="4" applyNumberFormat="1" applyFont="1" applyFill="1" applyBorder="1" applyAlignment="1" applyProtection="1">
      <alignment horizontal="center" vertical="top"/>
      <protection locked="0"/>
    </xf>
    <xf numFmtId="3" fontId="3" fillId="3" borderId="48" xfId="4" applyNumberFormat="1" applyFont="1" applyFill="1" applyBorder="1" applyAlignment="1" applyProtection="1">
      <alignment horizontal="center" vertical="top"/>
      <protection locked="0"/>
    </xf>
    <xf numFmtId="37" fontId="4" fillId="4" borderId="84" xfId="4" applyNumberFormat="1" applyFont="1" applyFill="1" applyBorder="1" applyAlignment="1" applyProtection="1">
      <alignment horizontal="center" vertical="top" wrapText="1"/>
    </xf>
    <xf numFmtId="4" fontId="3" fillId="3" borderId="64" xfId="4" applyNumberFormat="1" applyFont="1" applyFill="1" applyBorder="1" applyAlignment="1" applyProtection="1">
      <alignment horizontal="center" vertical="top"/>
      <protection locked="0"/>
    </xf>
    <xf numFmtId="9" fontId="3" fillId="3" borderId="67" xfId="4" applyNumberFormat="1" applyFont="1" applyFill="1" applyBorder="1" applyAlignment="1" applyProtection="1">
      <alignment horizontal="center" vertical="top"/>
      <protection locked="0"/>
    </xf>
    <xf numFmtId="9" fontId="3" fillId="3" borderId="77" xfId="4" applyNumberFormat="1" applyFont="1" applyFill="1" applyBorder="1" applyAlignment="1" applyProtection="1">
      <alignment horizontal="center" vertical="top"/>
      <protection locked="0"/>
    </xf>
    <xf numFmtId="39" fontId="3" fillId="4" borderId="67" xfId="4" applyNumberFormat="1" applyFont="1" applyFill="1" applyBorder="1" applyAlignment="1" applyProtection="1">
      <alignment horizontal="center" vertical="top"/>
    </xf>
    <xf numFmtId="2" fontId="3" fillId="2" borderId="48" xfId="4" applyNumberFormat="1" applyFont="1" applyFill="1" applyBorder="1" applyAlignment="1" applyProtection="1">
      <alignment horizontal="center" vertical="top"/>
    </xf>
    <xf numFmtId="1" fontId="3" fillId="3" borderId="74" xfId="4" applyNumberFormat="1" applyFont="1" applyFill="1" applyBorder="1" applyAlignment="1" applyProtection="1">
      <alignment horizontal="center" vertical="top"/>
      <protection locked="0"/>
    </xf>
    <xf numFmtId="1" fontId="3" fillId="3" borderId="77" xfId="4" applyNumberFormat="1" applyFont="1" applyFill="1" applyBorder="1" applyAlignment="1" applyProtection="1">
      <alignment horizontal="center" vertical="top"/>
      <protection locked="0"/>
    </xf>
    <xf numFmtId="9" fontId="3" fillId="9" borderId="64" xfId="4" applyNumberFormat="1" applyFont="1" applyFill="1" applyBorder="1" applyAlignment="1" applyProtection="1">
      <alignment horizontal="center" vertical="top"/>
    </xf>
    <xf numFmtId="167" fontId="4" fillId="6" borderId="7" xfId="4" applyNumberFormat="1" applyFont="1" applyFill="1" applyBorder="1" applyAlignment="1" applyProtection="1">
      <alignment horizontal="center" vertical="top"/>
    </xf>
    <xf numFmtId="167" fontId="3" fillId="3" borderId="7" xfId="26" applyNumberFormat="1" applyFont="1" applyFill="1" applyBorder="1" applyAlignment="1" applyProtection="1">
      <alignment horizontal="center" vertical="top"/>
      <protection locked="0"/>
    </xf>
    <xf numFmtId="167" fontId="3" fillId="9" borderId="77" xfId="4" applyNumberFormat="1" applyFont="1" applyFill="1" applyBorder="1" applyAlignment="1" applyProtection="1">
      <alignment horizontal="center" vertical="top"/>
    </xf>
    <xf numFmtId="1" fontId="3" fillId="3" borderId="102" xfId="4" applyNumberFormat="1" applyFont="1" applyFill="1" applyBorder="1" applyAlignment="1" applyProtection="1">
      <alignment horizontal="center" vertical="top"/>
      <protection locked="0"/>
    </xf>
    <xf numFmtId="164" fontId="3" fillId="3" borderId="102" xfId="5" applyNumberFormat="1" applyFont="1" applyFill="1" applyBorder="1" applyAlignment="1" applyProtection="1">
      <alignment horizontal="center" vertical="top"/>
      <protection locked="0"/>
    </xf>
    <xf numFmtId="164" fontId="3" fillId="3" borderId="64" xfId="4" applyNumberFormat="1" applyFont="1" applyFill="1" applyBorder="1" applyAlignment="1" applyProtection="1">
      <alignment horizontal="center" vertical="top"/>
      <protection locked="0"/>
    </xf>
    <xf numFmtId="39" fontId="3" fillId="4" borderId="8" xfId="4" quotePrefix="1" applyNumberFormat="1" applyFont="1" applyFill="1" applyBorder="1" applyAlignment="1" applyProtection="1">
      <alignment horizontal="left" vertical="top" indent="2"/>
    </xf>
    <xf numFmtId="2" fontId="3" fillId="3" borderId="62" xfId="4" applyNumberFormat="1" applyFont="1" applyFill="1" applyBorder="1" applyAlignment="1" applyProtection="1">
      <alignment horizontal="center" vertical="top"/>
      <protection locked="0"/>
    </xf>
    <xf numFmtId="39" fontId="3" fillId="4" borderId="7" xfId="4" applyNumberFormat="1" applyFont="1" applyFill="1" applyBorder="1" applyAlignment="1" applyProtection="1">
      <alignment horizontal="left" vertical="top" indent="2"/>
    </xf>
    <xf numFmtId="37" fontId="4" fillId="4" borderId="83" xfId="4" applyNumberFormat="1" applyFont="1" applyFill="1" applyBorder="1" applyAlignment="1" applyProtection="1">
      <alignment horizontal="center" vertical="top"/>
    </xf>
    <xf numFmtId="37" fontId="4" fillId="4" borderId="85" xfId="4" applyNumberFormat="1" applyFont="1" applyFill="1" applyBorder="1" applyAlignment="1" applyProtection="1">
      <alignment horizontal="center" vertical="top"/>
    </xf>
    <xf numFmtId="37" fontId="3" fillId="3" borderId="48" xfId="4" applyNumberFormat="1" applyFont="1" applyFill="1" applyBorder="1" applyAlignment="1" applyProtection="1">
      <alignment horizontal="center" vertical="top"/>
      <protection locked="0"/>
    </xf>
    <xf numFmtId="5" fontId="3" fillId="3" borderId="48" xfId="4" applyNumberFormat="1" applyFont="1" applyFill="1" applyBorder="1" applyAlignment="1" applyProtection="1">
      <alignment horizontal="center" vertical="top"/>
      <protection locked="0"/>
    </xf>
    <xf numFmtId="1" fontId="3" fillId="3" borderId="64" xfId="2" applyNumberFormat="1" applyFont="1" applyFill="1" applyBorder="1" applyAlignment="1" applyProtection="1">
      <alignment horizontal="center" vertical="top"/>
      <protection locked="0"/>
    </xf>
    <xf numFmtId="1" fontId="3" fillId="3" borderId="102" xfId="1" applyNumberFormat="1" applyFont="1" applyFill="1" applyBorder="1" applyAlignment="1" applyProtection="1">
      <alignment horizontal="center" vertical="top"/>
      <protection locked="0"/>
    </xf>
    <xf numFmtId="0" fontId="3" fillId="3" borderId="64" xfId="3" applyFont="1" applyFill="1" applyBorder="1" applyAlignment="1" applyProtection="1">
      <alignment horizontal="center" vertical="top"/>
      <protection locked="0"/>
    </xf>
    <xf numFmtId="164" fontId="3" fillId="3" borderId="102" xfId="1" applyNumberFormat="1" applyFont="1" applyFill="1" applyBorder="1" applyAlignment="1" applyProtection="1">
      <alignment horizontal="center" vertical="top"/>
      <protection locked="0"/>
    </xf>
    <xf numFmtId="9" fontId="3" fillId="3" borderId="102" xfId="1" applyNumberFormat="1" applyFont="1" applyFill="1" applyBorder="1" applyAlignment="1" applyProtection="1">
      <alignment horizontal="center" vertical="top"/>
      <protection locked="0"/>
    </xf>
    <xf numFmtId="9" fontId="3" fillId="3" borderId="64" xfId="0" applyNumberFormat="1" applyFont="1" applyFill="1" applyBorder="1" applyAlignment="1" applyProtection="1">
      <alignment horizontal="center" vertical="top"/>
      <protection locked="0"/>
    </xf>
    <xf numFmtId="1" fontId="4" fillId="6" borderId="7" xfId="1" applyNumberFormat="1" applyFont="1" applyFill="1" applyBorder="1" applyAlignment="1" applyProtection="1">
      <alignment horizontal="center" vertical="top"/>
    </xf>
    <xf numFmtId="1" fontId="3" fillId="3" borderId="77" xfId="1" applyNumberFormat="1" applyFont="1" applyFill="1" applyBorder="1" applyAlignment="1" applyProtection="1">
      <alignment horizontal="center" vertical="top"/>
      <protection locked="0"/>
    </xf>
    <xf numFmtId="39" fontId="3" fillId="4" borderId="8" xfId="4" applyNumberFormat="1" applyFont="1" applyFill="1" applyBorder="1" applyAlignment="1" applyProtection="1">
      <alignment horizontal="left" vertical="top" indent="4"/>
    </xf>
    <xf numFmtId="0" fontId="4" fillId="4" borderId="97" xfId="0" applyFont="1" applyFill="1" applyBorder="1" applyAlignment="1">
      <alignment horizontal="center" vertical="top"/>
    </xf>
    <xf numFmtId="0" fontId="4" fillId="4" borderId="89" xfId="0" applyFont="1" applyFill="1" applyBorder="1" applyAlignment="1">
      <alignment horizontal="center" vertical="top" wrapText="1"/>
    </xf>
    <xf numFmtId="0" fontId="27" fillId="4" borderId="61" xfId="0" applyFont="1" applyFill="1" applyBorder="1" applyAlignment="1">
      <alignment horizontal="center" vertical="top"/>
    </xf>
    <xf numFmtId="0" fontId="4" fillId="4" borderId="98" xfId="0" applyFont="1" applyFill="1" applyBorder="1" applyAlignment="1">
      <alignment horizontal="center" vertical="top"/>
    </xf>
    <xf numFmtId="0" fontId="4" fillId="4" borderId="41" xfId="0" applyFont="1" applyFill="1" applyBorder="1" applyAlignment="1">
      <alignment horizontal="center" vertical="top" wrapText="1"/>
    </xf>
    <xf numFmtId="0" fontId="4" fillId="4" borderId="41" xfId="3" applyFont="1" applyFill="1" applyBorder="1" applyAlignment="1">
      <alignment horizontal="center" vertical="top" wrapText="1"/>
    </xf>
    <xf numFmtId="167" fontId="34" fillId="4" borderId="62" xfId="7" applyNumberFormat="1" applyFont="1" applyFill="1" applyBorder="1" applyAlignment="1" applyProtection="1">
      <alignment horizontal="center" vertical="top" wrapText="1"/>
    </xf>
    <xf numFmtId="3" fontId="4" fillId="6" borderId="67" xfId="7" applyNumberFormat="1" applyFont="1" applyFill="1" applyBorder="1" applyAlignment="1" applyProtection="1">
      <alignment horizontal="center" vertical="top"/>
    </xf>
    <xf numFmtId="49" fontId="3" fillId="3" borderId="64" xfId="0" applyNumberFormat="1" applyFont="1" applyFill="1" applyBorder="1" applyAlignment="1" applyProtection="1">
      <alignment horizontal="center" vertical="top"/>
      <protection locked="0"/>
    </xf>
    <xf numFmtId="49" fontId="3" fillId="3" borderId="77" xfId="0" applyNumberFormat="1" applyFont="1" applyFill="1" applyBorder="1" applyAlignment="1" applyProtection="1">
      <alignment horizontal="center" vertical="top"/>
      <protection locked="0"/>
    </xf>
    <xf numFmtId="167" fontId="27" fillId="4" borderId="26" xfId="7" applyNumberFormat="1" applyFont="1" applyFill="1" applyBorder="1" applyAlignment="1" applyProtection="1">
      <alignment horizontal="center" vertical="top" wrapText="1"/>
    </xf>
    <xf numFmtId="1" fontId="3" fillId="3" borderId="13" xfId="0" applyNumberFormat="1" applyFont="1" applyFill="1" applyBorder="1" applyAlignment="1" applyProtection="1">
      <alignment horizontal="left" vertical="top"/>
      <protection locked="0"/>
    </xf>
    <xf numFmtId="49" fontId="3" fillId="3" borderId="13" xfId="0" applyNumberFormat="1" applyFont="1" applyFill="1" applyBorder="1" applyAlignment="1" applyProtection="1">
      <alignment horizontal="left" vertical="top"/>
      <protection locked="0"/>
    </xf>
    <xf numFmtId="172" fontId="3" fillId="3" borderId="13" xfId="0" applyNumberFormat="1" applyFont="1" applyFill="1" applyBorder="1" applyAlignment="1" applyProtection="1">
      <alignment horizontal="center" vertical="top"/>
      <protection locked="0"/>
    </xf>
    <xf numFmtId="49" fontId="3" fillId="3" borderId="13" xfId="3" applyNumberFormat="1" applyFont="1" applyFill="1" applyBorder="1" applyAlignment="1" applyProtection="1">
      <alignment horizontal="center" vertical="top"/>
      <protection locked="0"/>
    </xf>
    <xf numFmtId="44" fontId="3" fillId="3" borderId="13" xfId="26" applyFont="1" applyFill="1" applyBorder="1" applyAlignment="1" applyProtection="1">
      <alignment horizontal="center" vertical="top"/>
      <protection locked="0"/>
    </xf>
    <xf numFmtId="0" fontId="3" fillId="3" borderId="13" xfId="3" applyFont="1" applyFill="1" applyBorder="1" applyAlignment="1" applyProtection="1">
      <alignment horizontal="center" vertical="top"/>
      <protection locked="0"/>
    </xf>
    <xf numFmtId="49" fontId="3" fillId="3" borderId="13" xfId="0" applyNumberFormat="1" applyFont="1" applyFill="1" applyBorder="1" applyAlignment="1" applyProtection="1">
      <alignment horizontal="center" vertical="top"/>
      <protection locked="0"/>
    </xf>
    <xf numFmtId="49" fontId="3" fillId="3" borderId="67" xfId="0" applyNumberFormat="1" applyFont="1" applyFill="1" applyBorder="1" applyAlignment="1" applyProtection="1">
      <alignment horizontal="center" vertical="top"/>
      <protection locked="0"/>
    </xf>
    <xf numFmtId="3" fontId="3" fillId="8" borderId="90" xfId="4" applyNumberFormat="1" applyFont="1" applyFill="1" applyBorder="1" applyAlignment="1" applyProtection="1">
      <alignment horizontal="center" vertical="top"/>
      <protection locked="0"/>
    </xf>
    <xf numFmtId="3" fontId="3" fillId="3" borderId="104" xfId="4" applyNumberFormat="1" applyFont="1" applyFill="1" applyBorder="1" applyAlignment="1" applyProtection="1">
      <alignment horizontal="center" vertical="top"/>
      <protection locked="0"/>
    </xf>
    <xf numFmtId="3" fontId="3" fillId="8" borderId="49" xfId="4" applyNumberFormat="1" applyFont="1" applyFill="1" applyBorder="1" applyAlignment="1" applyProtection="1">
      <alignment horizontal="center" vertical="top"/>
      <protection locked="0"/>
    </xf>
    <xf numFmtId="4" fontId="3" fillId="3" borderId="49" xfId="4" applyNumberFormat="1" applyFont="1" applyFill="1" applyBorder="1" applyAlignment="1" applyProtection="1">
      <alignment horizontal="center" vertical="top"/>
      <protection locked="0"/>
    </xf>
    <xf numFmtId="9" fontId="3" fillId="3" borderId="48" xfId="4" applyNumberFormat="1" applyFont="1" applyFill="1" applyBorder="1" applyAlignment="1" applyProtection="1">
      <alignment horizontal="center" vertical="top"/>
      <protection locked="0"/>
    </xf>
    <xf numFmtId="9" fontId="3" fillId="3" borderId="49" xfId="4" applyNumberFormat="1" applyFont="1" applyFill="1" applyBorder="1" applyAlignment="1" applyProtection="1">
      <alignment horizontal="center" vertical="top"/>
      <protection locked="0"/>
    </xf>
    <xf numFmtId="0" fontId="7" fillId="4" borderId="88" xfId="6" applyFont="1" applyFill="1" applyBorder="1" applyAlignment="1">
      <alignment vertical="top"/>
    </xf>
    <xf numFmtId="3" fontId="7" fillId="4" borderId="45" xfId="6" applyNumberFormat="1" applyFont="1" applyFill="1" applyBorder="1" applyAlignment="1">
      <alignment vertical="top" wrapText="1"/>
    </xf>
    <xf numFmtId="167" fontId="7" fillId="6" borderId="47" xfId="6" applyNumberFormat="1" applyFont="1" applyFill="1" applyBorder="1" applyAlignment="1">
      <alignment horizontal="center" vertical="top"/>
    </xf>
    <xf numFmtId="167" fontId="8" fillId="3" borderId="47" xfId="6" applyNumberFormat="1" applyFont="1" applyFill="1" applyBorder="1" applyAlignment="1" applyProtection="1">
      <alignment horizontal="center" vertical="top"/>
      <protection locked="0"/>
    </xf>
    <xf numFmtId="167" fontId="8" fillId="3" borderId="49" xfId="6" applyNumberFormat="1" applyFont="1" applyFill="1" applyBorder="1" applyAlignment="1" applyProtection="1">
      <alignment horizontal="center" vertical="top"/>
      <protection locked="0"/>
    </xf>
    <xf numFmtId="167" fontId="8" fillId="3" borderId="87" xfId="6" applyNumberFormat="1" applyFont="1" applyFill="1" applyBorder="1" applyAlignment="1" applyProtection="1">
      <alignment horizontal="center" vertical="top"/>
      <protection locked="0"/>
    </xf>
    <xf numFmtId="1" fontId="8" fillId="3" borderId="26" xfId="6" applyNumberFormat="1" applyFont="1" applyFill="1" applyBorder="1" applyAlignment="1" applyProtection="1">
      <alignment horizontal="center" vertical="top"/>
      <protection locked="0"/>
    </xf>
    <xf numFmtId="167" fontId="8" fillId="3" borderId="26" xfId="6" applyNumberFormat="1" applyFont="1" applyFill="1" applyBorder="1" applyAlignment="1" applyProtection="1">
      <alignment horizontal="center" vertical="top"/>
      <protection locked="0"/>
    </xf>
    <xf numFmtId="167" fontId="8" fillId="3" borderId="91" xfId="6" applyNumberFormat="1" applyFont="1" applyFill="1" applyBorder="1" applyAlignment="1" applyProtection="1">
      <alignment horizontal="center" vertical="top"/>
      <protection locked="0"/>
    </xf>
    <xf numFmtId="167" fontId="3" fillId="2" borderId="102" xfId="4" applyNumberFormat="1" applyFont="1" applyFill="1" applyBorder="1" applyAlignment="1" applyProtection="1">
      <alignment horizontal="center" vertical="top"/>
    </xf>
    <xf numFmtId="2" fontId="3" fillId="3" borderId="90" xfId="4" applyNumberFormat="1" applyFont="1" applyFill="1" applyBorder="1" applyAlignment="1" applyProtection="1">
      <alignment horizontal="center" vertical="top"/>
      <protection locked="0"/>
    </xf>
    <xf numFmtId="2" fontId="3" fillId="4" borderId="74" xfId="4" applyNumberFormat="1" applyFont="1" applyFill="1" applyBorder="1" applyAlignment="1" applyProtection="1">
      <alignment horizontal="center" vertical="top"/>
    </xf>
    <xf numFmtId="167" fontId="3" fillId="2" borderId="74" xfId="4" applyNumberFormat="1" applyFont="1" applyFill="1" applyBorder="1" applyAlignment="1" applyProtection="1">
      <alignment horizontal="center" vertical="top"/>
    </xf>
    <xf numFmtId="0" fontId="3" fillId="4" borderId="94" xfId="0" applyFont="1" applyFill="1" applyBorder="1" applyAlignment="1">
      <alignment horizontal="center" vertical="top"/>
    </xf>
    <xf numFmtId="39" fontId="3" fillId="4" borderId="72" xfId="4" applyNumberFormat="1" applyFont="1" applyFill="1" applyBorder="1" applyAlignment="1" applyProtection="1">
      <alignment horizontal="center" vertical="top"/>
    </xf>
    <xf numFmtId="39" fontId="3" fillId="0" borderId="8" xfId="4" applyNumberFormat="1" applyFont="1" applyFill="1" applyBorder="1" applyAlignment="1" applyProtection="1">
      <alignment vertical="top"/>
    </xf>
    <xf numFmtId="9" fontId="4" fillId="11" borderId="7" xfId="4" applyNumberFormat="1" applyFont="1" applyFill="1" applyBorder="1" applyAlignment="1" applyProtection="1">
      <alignment horizontal="center" vertical="top"/>
    </xf>
    <xf numFmtId="0" fontId="4" fillId="0" borderId="92" xfId="3" applyFont="1" applyBorder="1" applyAlignment="1">
      <alignment horizontal="center" vertical="top" wrapText="1"/>
    </xf>
    <xf numFmtId="37" fontId="4" fillId="11" borderId="101" xfId="4" applyNumberFormat="1" applyFont="1" applyFill="1" applyBorder="1" applyAlignment="1" applyProtection="1">
      <alignment horizontal="center" vertical="top" wrapText="1"/>
    </xf>
    <xf numFmtId="37" fontId="4" fillId="0" borderId="93" xfId="4" applyNumberFormat="1" applyFont="1" applyFill="1" applyBorder="1" applyAlignment="1" applyProtection="1">
      <alignment horizontal="center" vertical="top" wrapText="1"/>
    </xf>
    <xf numFmtId="0" fontId="3" fillId="0" borderId="69" xfId="3" applyFont="1" applyBorder="1" applyAlignment="1">
      <alignment horizontal="center" vertical="top"/>
    </xf>
    <xf numFmtId="3" fontId="3" fillId="3" borderId="48" xfId="4" applyNumberFormat="1" applyFont="1" applyFill="1" applyBorder="1" applyAlignment="1" applyProtection="1">
      <alignment horizontal="center" vertical="center"/>
      <protection locked="0"/>
    </xf>
    <xf numFmtId="0" fontId="3" fillId="0" borderId="60" xfId="3" applyFont="1" applyBorder="1" applyAlignment="1">
      <alignment horizontal="center" vertical="top"/>
    </xf>
    <xf numFmtId="165" fontId="3" fillId="3" borderId="91" xfId="4" applyNumberFormat="1" applyFont="1" applyFill="1" applyBorder="1" applyAlignment="1" applyProtection="1">
      <alignment horizontal="center" vertical="center"/>
      <protection locked="0"/>
    </xf>
    <xf numFmtId="4" fontId="3" fillId="3" borderId="90" xfId="4" applyNumberFormat="1" applyFont="1" applyFill="1" applyBorder="1" applyAlignment="1" applyProtection="1">
      <alignment horizontal="center" vertical="top"/>
      <protection locked="0"/>
    </xf>
    <xf numFmtId="4" fontId="3" fillId="3" borderId="67" xfId="4" applyNumberFormat="1" applyFont="1" applyFill="1" applyBorder="1" applyAlignment="1" applyProtection="1">
      <alignment horizontal="center" vertical="top"/>
      <protection locked="0"/>
    </xf>
    <xf numFmtId="37" fontId="4" fillId="0" borderId="89" xfId="4" applyNumberFormat="1" applyFont="1" applyFill="1" applyBorder="1" applyAlignment="1" applyProtection="1">
      <alignment horizontal="center" vertical="top" wrapText="1"/>
    </xf>
    <xf numFmtId="37" fontId="4" fillId="0" borderId="103" xfId="4" applyNumberFormat="1" applyFont="1" applyFill="1" applyBorder="1" applyAlignment="1" applyProtection="1">
      <alignment horizontal="center" vertical="top" wrapText="1"/>
    </xf>
    <xf numFmtId="3" fontId="34" fillId="4" borderId="91" xfId="2" applyNumberFormat="1" applyFont="1" applyFill="1" applyBorder="1" applyAlignment="1" applyProtection="1">
      <alignment horizontal="center" vertical="top"/>
    </xf>
    <xf numFmtId="3" fontId="3" fillId="12" borderId="48" xfId="4" applyNumberFormat="1" applyFont="1" applyFill="1" applyBorder="1" applyAlignment="1" applyProtection="1">
      <alignment horizontal="center" vertical="top"/>
    </xf>
    <xf numFmtId="0" fontId="3" fillId="0" borderId="86" xfId="3" applyFont="1" applyBorder="1" applyAlignment="1">
      <alignment horizontal="center" vertical="top"/>
    </xf>
    <xf numFmtId="0" fontId="6" fillId="4" borderId="0" xfId="3" applyFont="1" applyFill="1" applyAlignment="1">
      <alignment vertical="top"/>
    </xf>
    <xf numFmtId="0" fontId="3" fillId="0" borderId="71" xfId="3" applyFont="1" applyBorder="1" applyAlignment="1">
      <alignment horizontal="center" vertical="top"/>
    </xf>
    <xf numFmtId="39" fontId="4" fillId="0" borderId="80" xfId="4" applyNumberFormat="1" applyFont="1" applyFill="1" applyBorder="1" applyAlignment="1" applyProtection="1">
      <alignment horizontal="center" vertical="top"/>
    </xf>
    <xf numFmtId="39" fontId="4" fillId="0" borderId="67" xfId="4" applyNumberFormat="1" applyFont="1" applyFill="1" applyBorder="1" applyAlignment="1" applyProtection="1">
      <alignment horizontal="center" vertical="top"/>
    </xf>
    <xf numFmtId="39" fontId="3" fillId="0" borderId="8" xfId="4" applyNumberFormat="1" applyFont="1" applyFill="1" applyBorder="1" applyAlignment="1" applyProtection="1">
      <alignment horizontal="left" vertical="top"/>
    </xf>
    <xf numFmtId="2" fontId="4" fillId="11" borderId="7" xfId="4" applyNumberFormat="1" applyFont="1" applyFill="1" applyBorder="1" applyAlignment="1" applyProtection="1">
      <alignment horizontal="center" vertical="top"/>
    </xf>
    <xf numFmtId="0" fontId="8" fillId="4" borderId="21" xfId="6" applyFont="1" applyFill="1" applyBorder="1" applyAlignment="1">
      <alignment horizontal="left" vertical="top"/>
    </xf>
    <xf numFmtId="0" fontId="8" fillId="4" borderId="2" xfId="6" applyFont="1" applyFill="1" applyBorder="1" applyAlignment="1">
      <alignment horizontal="left" vertical="top"/>
    </xf>
    <xf numFmtId="165" fontId="3" fillId="2" borderId="7" xfId="4" applyNumberFormat="1" applyFont="1" applyFill="1" applyBorder="1" applyAlignment="1" applyProtection="1">
      <alignment horizontal="center" vertical="top"/>
    </xf>
    <xf numFmtId="165" fontId="3" fillId="2" borderId="49" xfId="4" applyNumberFormat="1" applyFont="1" applyFill="1" applyBorder="1" applyAlignment="1" applyProtection="1">
      <alignment horizontal="center" vertical="top"/>
    </xf>
    <xf numFmtId="9" fontId="4" fillId="6" borderId="45" xfId="3" applyNumberFormat="1" applyFont="1" applyFill="1" applyBorder="1" applyAlignment="1">
      <alignment horizontal="center" vertical="top"/>
    </xf>
    <xf numFmtId="0" fontId="3" fillId="0" borderId="0" xfId="3" applyFont="1" applyAlignment="1">
      <alignment vertical="top"/>
    </xf>
    <xf numFmtId="39" fontId="3" fillId="4" borderId="6" xfId="4" applyNumberFormat="1" applyFont="1" applyFill="1" applyBorder="1" applyAlignment="1" applyProtection="1">
      <alignment horizontal="left" vertical="top" indent="2"/>
    </xf>
    <xf numFmtId="3" fontId="3" fillId="3" borderId="102" xfId="4" applyNumberFormat="1" applyFont="1" applyFill="1" applyBorder="1" applyAlignment="1" applyProtection="1">
      <alignment horizontal="center" vertical="top"/>
      <protection locked="0"/>
    </xf>
    <xf numFmtId="0" fontId="34" fillId="4" borderId="0" xfId="6" applyFont="1" applyFill="1" applyAlignment="1">
      <alignment horizontal="center" vertical="top"/>
    </xf>
    <xf numFmtId="169" fontId="8" fillId="3" borderId="64" xfId="6" applyNumberFormat="1" applyFont="1" applyFill="1" applyBorder="1" applyAlignment="1" applyProtection="1">
      <alignment horizontal="center" vertical="top"/>
      <protection locked="0"/>
    </xf>
    <xf numFmtId="0" fontId="3" fillId="2" borderId="0" xfId="3" applyFont="1" applyFill="1" applyAlignment="1">
      <alignment horizontal="center" vertical="top"/>
    </xf>
    <xf numFmtId="0" fontId="7" fillId="0" borderId="0" xfId="6" applyFont="1" applyAlignment="1">
      <alignment horizontal="center" vertical="top"/>
    </xf>
    <xf numFmtId="0" fontId="7" fillId="0" borderId="84" xfId="6" applyFont="1" applyBorder="1" applyAlignment="1">
      <alignment vertical="top"/>
    </xf>
    <xf numFmtId="0" fontId="7" fillId="0" borderId="85" xfId="6" applyFont="1" applyBorder="1" applyAlignment="1">
      <alignment vertical="top"/>
    </xf>
    <xf numFmtId="0" fontId="8" fillId="3" borderId="21" xfId="6" applyFont="1" applyFill="1" applyBorder="1" applyAlignment="1" applyProtection="1">
      <alignment horizontal="center" vertical="top"/>
      <protection locked="0"/>
    </xf>
    <xf numFmtId="0" fontId="8" fillId="3" borderId="64" xfId="6" applyFont="1" applyFill="1" applyBorder="1" applyAlignment="1" applyProtection="1">
      <alignment horizontal="center" vertical="top"/>
      <protection locked="0"/>
    </xf>
    <xf numFmtId="0" fontId="8" fillId="0" borderId="21" xfId="6" applyFont="1" applyBorder="1" applyAlignment="1">
      <alignment vertical="top"/>
    </xf>
    <xf numFmtId="0" fontId="8" fillId="0" borderId="18" xfId="6" applyFont="1" applyBorder="1" applyAlignment="1">
      <alignment vertical="top"/>
    </xf>
    <xf numFmtId="0" fontId="7" fillId="0" borderId="24" xfId="6" applyFont="1" applyBorder="1" applyAlignment="1">
      <alignment vertical="top"/>
    </xf>
    <xf numFmtId="0" fontId="7" fillId="0" borderId="8" xfId="6" applyFont="1" applyBorder="1" applyAlignment="1">
      <alignment vertical="top"/>
    </xf>
    <xf numFmtId="0" fontId="8" fillId="4" borderId="21" xfId="27" applyFont="1" applyFill="1" applyBorder="1" applyAlignment="1">
      <alignment horizontal="left" vertical="top"/>
    </xf>
    <xf numFmtId="0" fontId="8" fillId="4" borderId="2" xfId="27" applyFont="1" applyFill="1" applyBorder="1" applyAlignment="1">
      <alignment horizontal="left" vertical="top"/>
    </xf>
    <xf numFmtId="0" fontId="8" fillId="0" borderId="2" xfId="6" applyFont="1" applyBorder="1" applyAlignment="1">
      <alignment vertical="top"/>
    </xf>
    <xf numFmtId="0" fontId="8" fillId="0" borderId="21" xfId="6" applyFont="1" applyBorder="1" applyAlignment="1">
      <alignment horizontal="left" vertical="top" indent="1"/>
    </xf>
    <xf numFmtId="0" fontId="8" fillId="0" borderId="18" xfId="6" applyFont="1" applyBorder="1" applyAlignment="1">
      <alignment horizontal="left" vertical="top" indent="1"/>
    </xf>
    <xf numFmtId="0" fontId="8" fillId="0" borderId="24" xfId="6" applyFont="1" applyBorder="1" applyAlignment="1">
      <alignment horizontal="left" vertical="top" indent="1"/>
    </xf>
    <xf numFmtId="0" fontId="8" fillId="0" borderId="44" xfId="6" applyFont="1" applyBorder="1" applyAlignment="1">
      <alignment horizontal="left" vertical="top" indent="1"/>
    </xf>
    <xf numFmtId="0" fontId="36" fillId="4" borderId="57" xfId="0" applyFont="1" applyFill="1" applyBorder="1" applyAlignment="1">
      <alignment vertical="top" wrapText="1"/>
    </xf>
    <xf numFmtId="0" fontId="36" fillId="4" borderId="45" xfId="0" applyFont="1" applyFill="1" applyBorder="1" applyAlignment="1">
      <alignment vertical="top" wrapText="1"/>
    </xf>
    <xf numFmtId="0" fontId="36" fillId="4" borderId="87" xfId="0" applyFont="1" applyFill="1" applyBorder="1" applyAlignment="1">
      <alignment vertical="top" wrapText="1"/>
    </xf>
    <xf numFmtId="0" fontId="38" fillId="3" borderId="77" xfId="10" applyFont="1" applyFill="1" applyBorder="1" applyAlignment="1" applyProtection="1">
      <alignment horizontal="center" vertical="top"/>
      <protection locked="0"/>
    </xf>
    <xf numFmtId="165" fontId="7" fillId="4" borderId="5" xfId="28" applyNumberFormat="1" applyFont="1" applyFill="1" applyBorder="1" applyAlignment="1">
      <alignment horizontal="center" textRotation="90" wrapText="1"/>
    </xf>
    <xf numFmtId="165" fontId="7" fillId="4" borderId="41" xfId="28" applyNumberFormat="1" applyFont="1" applyFill="1" applyBorder="1" applyAlignment="1">
      <alignment horizontal="center" textRotation="90" wrapText="1"/>
    </xf>
    <xf numFmtId="165" fontId="7" fillId="4" borderId="26" xfId="28" applyNumberFormat="1" applyFont="1" applyFill="1" applyBorder="1" applyAlignment="1">
      <alignment horizontal="center" textRotation="90" wrapText="1"/>
    </xf>
    <xf numFmtId="0" fontId="7" fillId="4" borderId="0" xfId="6" applyFont="1" applyFill="1" applyAlignment="1">
      <alignment horizontal="center" vertical="top"/>
    </xf>
    <xf numFmtId="0" fontId="7" fillId="4" borderId="88" xfId="6" applyFont="1" applyFill="1" applyBorder="1" applyAlignment="1">
      <alignment horizontal="left" vertical="top"/>
    </xf>
    <xf numFmtId="0" fontId="7" fillId="4" borderId="98" xfId="6" applyFont="1" applyFill="1" applyBorder="1" applyAlignment="1">
      <alignment horizontal="left" vertical="top"/>
    </xf>
    <xf numFmtId="0" fontId="7" fillId="4" borderId="86" xfId="6" applyFont="1" applyFill="1" applyBorder="1" applyAlignment="1">
      <alignment horizontal="left" vertical="top"/>
    </xf>
    <xf numFmtId="165" fontId="7" fillId="4" borderId="46" xfId="6" applyNumberFormat="1" applyFont="1" applyFill="1" applyBorder="1" applyAlignment="1">
      <alignment horizontal="center" vertical="top" wrapText="1"/>
    </xf>
    <xf numFmtId="165" fontId="7" fillId="4" borderId="10" xfId="6" applyNumberFormat="1" applyFont="1" applyFill="1" applyBorder="1" applyAlignment="1">
      <alignment horizontal="center" vertical="top" wrapText="1"/>
    </xf>
    <xf numFmtId="165" fontId="7" fillId="4" borderId="80" xfId="6" applyNumberFormat="1" applyFont="1" applyFill="1" applyBorder="1" applyAlignment="1">
      <alignment horizontal="center" vertical="top" wrapText="1"/>
    </xf>
    <xf numFmtId="165" fontId="7" fillId="4" borderId="41" xfId="6" applyNumberFormat="1" applyFont="1" applyFill="1" applyBorder="1" applyAlignment="1">
      <alignment horizontal="center" textRotation="90" wrapText="1"/>
    </xf>
    <xf numFmtId="165" fontId="7" fillId="4" borderId="26" xfId="6" applyNumberFormat="1" applyFont="1" applyFill="1" applyBorder="1" applyAlignment="1">
      <alignment horizontal="center" textRotation="90" wrapText="1"/>
    </xf>
    <xf numFmtId="0" fontId="7" fillId="4" borderId="89" xfId="6" applyFont="1" applyFill="1" applyBorder="1" applyAlignment="1">
      <alignment horizontal="left" vertical="top"/>
    </xf>
    <xf numFmtId="0" fontId="7" fillId="4" borderId="41" xfId="6" applyFont="1" applyFill="1" applyBorder="1" applyAlignment="1">
      <alignment horizontal="left" vertical="top"/>
    </xf>
    <xf numFmtId="0" fontId="7" fillId="4" borderId="26" xfId="6" applyFont="1" applyFill="1" applyBorder="1" applyAlignment="1">
      <alignment horizontal="left" vertical="top"/>
    </xf>
    <xf numFmtId="3" fontId="7" fillId="4" borderId="89" xfId="6" applyNumberFormat="1" applyFont="1" applyFill="1" applyBorder="1" applyAlignment="1">
      <alignment horizontal="center" vertical="top" wrapText="1"/>
    </xf>
    <xf numFmtId="3" fontId="7" fillId="4" borderId="41" xfId="6" applyNumberFormat="1" applyFont="1" applyFill="1" applyBorder="1" applyAlignment="1">
      <alignment horizontal="center" vertical="top" wrapText="1"/>
    </xf>
    <xf numFmtId="3" fontId="7" fillId="4" borderId="26" xfId="6" applyNumberFormat="1" applyFont="1" applyFill="1" applyBorder="1" applyAlignment="1">
      <alignment horizontal="center" vertical="top" wrapText="1"/>
    </xf>
    <xf numFmtId="165" fontId="7" fillId="4" borderId="102" xfId="6" applyNumberFormat="1" applyFont="1" applyFill="1" applyBorder="1" applyAlignment="1">
      <alignment horizontal="center" textRotation="90" wrapText="1"/>
    </xf>
    <xf numFmtId="165" fontId="7" fillId="4" borderId="74" xfId="6" applyNumberFormat="1" applyFont="1" applyFill="1" applyBorder="1" applyAlignment="1">
      <alignment horizontal="center" textRotation="90" wrapText="1"/>
    </xf>
    <xf numFmtId="165" fontId="7" fillId="4" borderId="62" xfId="6" applyNumberFormat="1" applyFont="1" applyFill="1" applyBorder="1" applyAlignment="1">
      <alignment horizontal="center" textRotation="90" wrapText="1"/>
    </xf>
    <xf numFmtId="165" fontId="7" fillId="4" borderId="21" xfId="6" applyNumberFormat="1" applyFont="1" applyFill="1" applyBorder="1" applyAlignment="1">
      <alignment horizontal="center" vertical="top" wrapText="1"/>
    </xf>
    <xf numFmtId="165" fontId="7" fillId="4" borderId="18" xfId="6" applyNumberFormat="1" applyFont="1" applyFill="1" applyBorder="1" applyAlignment="1">
      <alignment horizontal="center" vertical="top" wrapText="1"/>
    </xf>
    <xf numFmtId="165" fontId="7" fillId="4" borderId="2" xfId="6" applyNumberFormat="1" applyFont="1" applyFill="1" applyBorder="1" applyAlignment="1">
      <alignment horizontal="center" vertical="top" wrapText="1"/>
    </xf>
    <xf numFmtId="165" fontId="7" fillId="4" borderId="5" xfId="28" applyNumberFormat="1" applyFont="1" applyFill="1" applyBorder="1" applyAlignment="1">
      <alignment horizontal="center" textRotation="90"/>
    </xf>
    <xf numFmtId="165" fontId="7" fillId="4" borderId="41" xfId="28" applyNumberFormat="1" applyFont="1" applyFill="1" applyBorder="1" applyAlignment="1">
      <alignment horizontal="center" textRotation="90"/>
    </xf>
    <xf numFmtId="165" fontId="7" fillId="4" borderId="26" xfId="28" applyNumberFormat="1" applyFont="1" applyFill="1" applyBorder="1" applyAlignment="1">
      <alignment horizontal="center" textRotation="90"/>
    </xf>
    <xf numFmtId="165" fontId="7" fillId="4" borderId="89" xfId="6" applyNumberFormat="1" applyFont="1" applyFill="1" applyBorder="1" applyAlignment="1">
      <alignment horizontal="center" vertical="top" wrapText="1"/>
    </xf>
    <xf numFmtId="165" fontId="7" fillId="4" borderId="41" xfId="6" applyNumberFormat="1" applyFont="1" applyFill="1" applyBorder="1" applyAlignment="1">
      <alignment horizontal="center" vertical="top" wrapText="1"/>
    </xf>
    <xf numFmtId="165" fontId="7" fillId="4" borderId="26" xfId="6" applyNumberFormat="1" applyFont="1" applyFill="1" applyBorder="1" applyAlignment="1">
      <alignment horizontal="center" vertical="top" wrapText="1"/>
    </xf>
    <xf numFmtId="0" fontId="3" fillId="0" borderId="3" xfId="3" applyFont="1" applyBorder="1" applyAlignment="1">
      <alignment vertical="top"/>
    </xf>
    <xf numFmtId="0" fontId="8" fillId="4" borderId="3" xfId="6" applyFont="1" applyFill="1" applyBorder="1" applyAlignment="1">
      <alignment vertical="top"/>
    </xf>
    <xf numFmtId="0" fontId="8" fillId="4" borderId="21" xfId="6" applyFont="1" applyFill="1" applyBorder="1" applyAlignment="1">
      <alignment horizontal="left" vertical="top" wrapText="1"/>
    </xf>
    <xf numFmtId="0" fontId="8" fillId="4" borderId="2" xfId="6" applyFont="1" applyFill="1" applyBorder="1" applyAlignment="1">
      <alignment horizontal="left" vertical="top" wrapText="1"/>
    </xf>
    <xf numFmtId="0" fontId="8" fillId="4" borderId="21" xfId="6" applyFont="1" applyFill="1" applyBorder="1" applyAlignment="1">
      <alignment vertical="top" wrapText="1"/>
    </xf>
    <xf numFmtId="0" fontId="8" fillId="4" borderId="2" xfId="6" applyFont="1" applyFill="1" applyBorder="1" applyAlignment="1">
      <alignment vertical="top" wrapText="1"/>
    </xf>
    <xf numFmtId="0" fontId="3" fillId="4" borderId="21" xfId="3" applyFont="1" applyFill="1" applyBorder="1" applyAlignment="1">
      <alignment horizontal="left" vertical="top"/>
    </xf>
    <xf numFmtId="0" fontId="3" fillId="4" borderId="2" xfId="3" applyFont="1" applyFill="1" applyBorder="1" applyAlignment="1">
      <alignment horizontal="left" vertical="top"/>
    </xf>
    <xf numFmtId="0" fontId="3" fillId="4" borderId="3" xfId="3" applyFont="1" applyFill="1" applyBorder="1" applyAlignment="1">
      <alignment vertical="top"/>
    </xf>
    <xf numFmtId="0" fontId="3" fillId="4" borderId="3" xfId="3" applyFont="1" applyFill="1" applyBorder="1" applyAlignment="1">
      <alignment vertical="top" wrapText="1"/>
    </xf>
    <xf numFmtId="0" fontId="8" fillId="4" borderId="21" xfId="6" applyFont="1" applyFill="1" applyBorder="1" applyAlignment="1">
      <alignment horizontal="left" vertical="top"/>
    </xf>
    <xf numFmtId="0" fontId="8" fillId="4" borderId="2" xfId="6" applyFont="1" applyFill="1" applyBorder="1" applyAlignment="1">
      <alignment horizontal="left" vertical="top"/>
    </xf>
    <xf numFmtId="0" fontId="7" fillId="4" borderId="83" xfId="6" applyFont="1" applyFill="1" applyBorder="1" applyAlignment="1">
      <alignment horizontal="left" vertical="top"/>
    </xf>
    <xf numFmtId="0" fontId="8" fillId="4" borderId="22" xfId="6" applyFont="1" applyFill="1" applyBorder="1" applyAlignment="1">
      <alignment vertical="top" wrapText="1"/>
    </xf>
    <xf numFmtId="0" fontId="8" fillId="4" borderId="12" xfId="6" applyFont="1" applyFill="1" applyBorder="1" applyAlignment="1">
      <alignment vertical="top" wrapText="1"/>
    </xf>
    <xf numFmtId="0" fontId="8" fillId="0" borderId="21" xfId="6" applyFont="1" applyBorder="1" applyAlignment="1">
      <alignment vertical="top" wrapText="1"/>
    </xf>
    <xf numFmtId="0" fontId="8" fillId="0" borderId="2" xfId="6" applyFont="1" applyBorder="1" applyAlignment="1">
      <alignment vertical="top" wrapText="1"/>
    </xf>
    <xf numFmtId="0" fontId="8" fillId="4" borderId="3" xfId="6" applyFont="1" applyFill="1" applyBorder="1" applyAlignment="1">
      <alignment horizontal="left" vertical="top" wrapText="1"/>
    </xf>
    <xf numFmtId="0" fontId="39" fillId="4" borderId="0" xfId="6" applyFont="1" applyFill="1" applyAlignment="1">
      <alignment vertical="top"/>
    </xf>
    <xf numFmtId="0" fontId="8" fillId="4" borderId="21" xfId="6" applyFont="1" applyFill="1" applyBorder="1" applyAlignment="1">
      <alignment vertical="top"/>
    </xf>
    <xf numFmtId="0" fontId="8" fillId="4" borderId="2" xfId="6" applyFont="1" applyFill="1" applyBorder="1" applyAlignment="1">
      <alignment vertical="top"/>
    </xf>
    <xf numFmtId="0" fontId="33" fillId="4" borderId="0" xfId="6" applyFont="1" applyFill="1" applyAlignment="1">
      <alignment horizontal="center" vertical="top"/>
    </xf>
    <xf numFmtId="0" fontId="7" fillId="4" borderId="45" xfId="6" applyFont="1" applyFill="1" applyBorder="1" applyAlignment="1">
      <alignment horizontal="left" vertical="top"/>
    </xf>
    <xf numFmtId="0" fontId="7" fillId="4" borderId="5" xfId="6" applyFont="1" applyFill="1" applyBorder="1" applyAlignment="1">
      <alignment horizontal="left" vertical="top"/>
    </xf>
    <xf numFmtId="3" fontId="7" fillId="4" borderId="45" xfId="6" applyNumberFormat="1" applyFont="1" applyFill="1" applyBorder="1" applyAlignment="1">
      <alignment horizontal="center" vertical="top" wrapText="1"/>
    </xf>
    <xf numFmtId="3" fontId="7" fillId="4" borderId="5" xfId="6" applyNumberFormat="1" applyFont="1" applyFill="1" applyBorder="1" applyAlignment="1">
      <alignment horizontal="center" vertical="top" wrapText="1"/>
    </xf>
    <xf numFmtId="165" fontId="7" fillId="4" borderId="45" xfId="6" applyNumberFormat="1" applyFont="1" applyFill="1" applyBorder="1" applyAlignment="1">
      <alignment horizontal="center" vertical="top" wrapText="1"/>
    </xf>
    <xf numFmtId="165" fontId="7" fillId="4" borderId="5" xfId="6" applyNumberFormat="1" applyFont="1" applyFill="1" applyBorder="1" applyAlignment="1">
      <alignment horizontal="center" vertical="top" wrapText="1"/>
    </xf>
    <xf numFmtId="0" fontId="7" fillId="4" borderId="94" xfId="6" applyFont="1" applyFill="1" applyBorder="1" applyAlignment="1">
      <alignment horizontal="center" vertical="top"/>
    </xf>
    <xf numFmtId="0" fontId="7" fillId="4" borderId="65" xfId="6" applyFont="1" applyFill="1" applyBorder="1" applyAlignment="1">
      <alignment horizontal="center" vertical="top"/>
    </xf>
    <xf numFmtId="165" fontId="7" fillId="4" borderId="95" xfId="6" applyNumberFormat="1" applyFont="1" applyFill="1" applyBorder="1" applyAlignment="1">
      <alignment horizontal="center" vertical="top" wrapText="1"/>
    </xf>
    <xf numFmtId="0" fontId="7" fillId="4" borderId="95" xfId="6" applyFont="1" applyFill="1" applyBorder="1" applyAlignment="1">
      <alignment horizontal="center" vertical="top"/>
    </xf>
    <xf numFmtId="0" fontId="7" fillId="4" borderId="96" xfId="6" applyFont="1" applyFill="1" applyBorder="1" applyAlignment="1">
      <alignment horizontal="center" vertical="top"/>
    </xf>
    <xf numFmtId="0" fontId="7" fillId="4" borderId="56" xfId="6" applyFont="1" applyFill="1" applyBorder="1" applyAlignment="1">
      <alignment horizontal="center" vertical="top"/>
    </xf>
    <xf numFmtId="0" fontId="7" fillId="4" borderId="54" xfId="6" applyFont="1" applyFill="1" applyBorder="1" applyAlignment="1">
      <alignment horizontal="center" vertical="top"/>
    </xf>
    <xf numFmtId="0" fontId="7" fillId="4" borderId="0" xfId="6" applyFont="1" applyFill="1" applyAlignment="1">
      <alignment horizontal="center" vertical="top" wrapText="1"/>
    </xf>
    <xf numFmtId="3" fontId="4" fillId="4" borderId="89" xfId="4" applyNumberFormat="1" applyFont="1" applyFill="1" applyBorder="1" applyAlignment="1" applyProtection="1">
      <alignment horizontal="center" vertical="top" wrapText="1"/>
      <protection locked="0"/>
    </xf>
    <xf numFmtId="3" fontId="4" fillId="4" borderId="41" xfId="4" applyNumberFormat="1" applyFont="1" applyFill="1" applyBorder="1" applyAlignment="1" applyProtection="1">
      <alignment horizontal="center" vertical="top" wrapText="1"/>
      <protection locked="0"/>
    </xf>
    <xf numFmtId="3" fontId="4" fillId="4" borderId="26" xfId="4" applyNumberFormat="1" applyFont="1" applyFill="1" applyBorder="1" applyAlignment="1" applyProtection="1">
      <alignment horizontal="center" vertical="top" wrapText="1"/>
      <protection locked="0"/>
    </xf>
    <xf numFmtId="3" fontId="4" fillId="4" borderId="89" xfId="4" applyNumberFormat="1" applyFont="1" applyFill="1" applyBorder="1" applyAlignment="1" applyProtection="1">
      <alignment horizontal="center" vertical="top" wrapText="1"/>
    </xf>
    <xf numFmtId="3" fontId="4" fillId="4" borderId="41" xfId="4" applyNumberFormat="1" applyFont="1" applyFill="1" applyBorder="1" applyAlignment="1" applyProtection="1">
      <alignment horizontal="center" vertical="top" wrapText="1"/>
    </xf>
    <xf numFmtId="3" fontId="4" fillId="4" borderId="26" xfId="4" applyNumberFormat="1" applyFont="1" applyFill="1" applyBorder="1" applyAlignment="1" applyProtection="1">
      <alignment horizontal="center" vertical="top" wrapText="1"/>
    </xf>
    <xf numFmtId="167" fontId="4" fillId="4" borderId="89" xfId="7" applyNumberFormat="1" applyFont="1" applyFill="1" applyBorder="1" applyAlignment="1" applyProtection="1">
      <alignment horizontal="center" vertical="top" wrapText="1"/>
    </xf>
    <xf numFmtId="167" fontId="4" fillId="4" borderId="41" xfId="7" applyNumberFormat="1" applyFont="1" applyFill="1" applyBorder="1" applyAlignment="1" applyProtection="1">
      <alignment horizontal="center" vertical="top" wrapText="1"/>
    </xf>
    <xf numFmtId="167" fontId="4" fillId="4" borderId="26" xfId="7" applyNumberFormat="1" applyFont="1" applyFill="1" applyBorder="1" applyAlignment="1" applyProtection="1">
      <alignment horizontal="center" vertical="top" wrapText="1"/>
    </xf>
    <xf numFmtId="167" fontId="4" fillId="4" borderId="90" xfId="7" applyNumberFormat="1" applyFont="1" applyFill="1" applyBorder="1" applyAlignment="1" applyProtection="1">
      <alignment horizontal="center" vertical="top" wrapText="1"/>
      <protection locked="0"/>
    </xf>
    <xf numFmtId="167" fontId="4" fillId="4" borderId="91" xfId="7" applyNumberFormat="1" applyFont="1" applyFill="1" applyBorder="1" applyAlignment="1" applyProtection="1">
      <alignment horizontal="center" vertical="top" wrapText="1"/>
      <protection locked="0"/>
    </xf>
    <xf numFmtId="167" fontId="4" fillId="4" borderId="5" xfId="7" applyNumberFormat="1" applyFont="1" applyFill="1" applyBorder="1" applyAlignment="1" applyProtection="1">
      <alignment horizontal="center" vertical="top" wrapText="1"/>
      <protection locked="0"/>
    </xf>
    <xf numFmtId="167" fontId="4" fillId="4" borderId="26" xfId="7" applyNumberFormat="1" applyFont="1" applyFill="1" applyBorder="1" applyAlignment="1" applyProtection="1">
      <alignment horizontal="center" vertical="top" wrapText="1"/>
      <protection locked="0"/>
    </xf>
    <xf numFmtId="165" fontId="7" fillId="4" borderId="23" xfId="28" applyNumberFormat="1" applyFont="1" applyFill="1" applyBorder="1" applyAlignment="1">
      <alignment horizontal="center" textRotation="90"/>
    </xf>
    <xf numFmtId="165" fontId="7" fillId="4" borderId="56" xfId="28" applyNumberFormat="1" applyFont="1" applyFill="1" applyBorder="1" applyAlignment="1">
      <alignment horizontal="center" textRotation="90"/>
    </xf>
    <xf numFmtId="0" fontId="4" fillId="4" borderId="45" xfId="3" applyFont="1" applyFill="1" applyBorder="1" applyAlignment="1">
      <alignment horizontal="left" vertical="top" wrapText="1"/>
    </xf>
    <xf numFmtId="0" fontId="4" fillId="4" borderId="5" xfId="3" applyFont="1" applyFill="1" applyBorder="1" applyAlignment="1">
      <alignment horizontal="left" vertical="top" wrapText="1"/>
    </xf>
    <xf numFmtId="0" fontId="4" fillId="4" borderId="0" xfId="3" applyFont="1" applyFill="1" applyAlignment="1">
      <alignment horizontal="center" vertical="top" wrapText="1"/>
    </xf>
    <xf numFmtId="0" fontId="39" fillId="4" borderId="0" xfId="3" applyFont="1" applyFill="1" applyAlignment="1">
      <alignment vertical="top" wrapText="1"/>
    </xf>
    <xf numFmtId="0" fontId="39" fillId="4" borderId="0" xfId="3" applyFont="1" applyFill="1" applyAlignment="1">
      <alignment vertical="top"/>
    </xf>
    <xf numFmtId="0" fontId="5" fillId="4" borderId="0" xfId="3" applyFont="1" applyFill="1" applyAlignment="1">
      <alignment vertical="top" wrapText="1"/>
    </xf>
    <xf numFmtId="0" fontId="5" fillId="4" borderId="0" xfId="3" applyFont="1" applyFill="1" applyAlignment="1">
      <alignment vertical="top"/>
    </xf>
    <xf numFmtId="37" fontId="4" fillId="4" borderId="45" xfId="4" applyNumberFormat="1" applyFont="1" applyFill="1" applyBorder="1" applyAlignment="1" applyProtection="1">
      <alignment horizontal="center" vertical="top" wrapText="1"/>
      <protection locked="0"/>
    </xf>
    <xf numFmtId="37" fontId="4" fillId="4" borderId="3" xfId="4" applyNumberFormat="1" applyFont="1" applyFill="1" applyBorder="1" applyAlignment="1" applyProtection="1">
      <alignment horizontal="center" vertical="top" wrapText="1"/>
      <protection locked="0"/>
    </xf>
    <xf numFmtId="37" fontId="4" fillId="4" borderId="5" xfId="4" applyNumberFormat="1" applyFont="1" applyFill="1" applyBorder="1" applyAlignment="1" applyProtection="1">
      <alignment horizontal="center" vertical="top" wrapText="1"/>
      <protection locked="0"/>
    </xf>
    <xf numFmtId="167" fontId="4" fillId="4" borderId="45" xfId="7" applyNumberFormat="1" applyFont="1" applyFill="1" applyBorder="1" applyAlignment="1" applyProtection="1">
      <alignment horizontal="center" vertical="top" wrapText="1"/>
    </xf>
    <xf numFmtId="167" fontId="4" fillId="4" borderId="87" xfId="7" applyNumberFormat="1" applyFont="1" applyFill="1" applyBorder="1" applyAlignment="1" applyProtection="1">
      <alignment horizontal="center" vertical="top" wrapText="1"/>
    </xf>
    <xf numFmtId="0" fontId="4" fillId="4" borderId="0" xfId="3" applyFont="1" applyFill="1" applyAlignment="1">
      <alignment horizontal="center" vertical="top"/>
    </xf>
    <xf numFmtId="167" fontId="3" fillId="3" borderId="24" xfId="3" applyNumberFormat="1" applyFont="1" applyFill="1" applyBorder="1" applyAlignment="1" applyProtection="1">
      <alignment horizontal="center" vertical="top"/>
      <protection locked="0"/>
    </xf>
    <xf numFmtId="167" fontId="3" fillId="3" borderId="77" xfId="3" applyNumberFormat="1" applyFont="1" applyFill="1" applyBorder="1" applyAlignment="1" applyProtection="1">
      <alignment horizontal="center" vertical="top"/>
      <protection locked="0"/>
    </xf>
    <xf numFmtId="0" fontId="5" fillId="0" borderId="0" xfId="3" applyFont="1" applyAlignment="1">
      <alignment vertical="top" wrapText="1"/>
    </xf>
    <xf numFmtId="10" fontId="3" fillId="3" borderId="21" xfId="2" applyNumberFormat="1" applyFont="1" applyFill="1" applyBorder="1" applyAlignment="1" applyProtection="1">
      <alignment horizontal="center" vertical="top"/>
      <protection locked="0"/>
    </xf>
    <xf numFmtId="10" fontId="3" fillId="3" borderId="64" xfId="2" applyNumberFormat="1" applyFont="1" applyFill="1" applyBorder="1" applyAlignment="1" applyProtection="1">
      <alignment horizontal="center" vertical="top"/>
      <protection locked="0"/>
    </xf>
    <xf numFmtId="165" fontId="3" fillId="3" borderId="21" xfId="2" applyNumberFormat="1" applyFont="1" applyFill="1" applyBorder="1" applyAlignment="1" applyProtection="1">
      <alignment horizontal="center" vertical="top"/>
      <protection locked="0"/>
    </xf>
    <xf numFmtId="165" fontId="3" fillId="3" borderId="64" xfId="2" applyNumberFormat="1" applyFont="1" applyFill="1" applyBorder="1" applyAlignment="1" applyProtection="1">
      <alignment horizontal="center" vertical="top"/>
      <protection locked="0"/>
    </xf>
    <xf numFmtId="0" fontId="3" fillId="2" borderId="0" xfId="0" applyFont="1" applyFill="1" applyAlignment="1">
      <alignment horizontal="center" vertical="top"/>
    </xf>
    <xf numFmtId="0" fontId="4" fillId="4" borderId="0" xfId="0" applyFont="1" applyFill="1" applyAlignment="1">
      <alignment horizontal="center" vertical="top"/>
    </xf>
    <xf numFmtId="0" fontId="39" fillId="4" borderId="0" xfId="3" applyFont="1" applyFill="1" applyAlignment="1">
      <alignment horizontal="left" vertical="top" wrapText="1"/>
    </xf>
    <xf numFmtId="0" fontId="4" fillId="4" borderId="0" xfId="0" applyFont="1" applyFill="1" applyAlignment="1">
      <alignment horizontal="center" vertical="top" wrapText="1"/>
    </xf>
    <xf numFmtId="0" fontId="39" fillId="4" borderId="27" xfId="3" applyFont="1" applyFill="1" applyBorder="1" applyAlignment="1">
      <alignment vertical="top" wrapText="1"/>
    </xf>
    <xf numFmtId="0" fontId="4" fillId="4" borderId="78" xfId="3" applyFont="1" applyFill="1" applyBorder="1" applyAlignment="1">
      <alignment horizontal="center" vertical="top"/>
    </xf>
    <xf numFmtId="0" fontId="4" fillId="4" borderId="50" xfId="3" applyFont="1" applyFill="1" applyBorder="1" applyAlignment="1">
      <alignment horizontal="center" vertical="top"/>
    </xf>
    <xf numFmtId="0" fontId="4" fillId="4" borderId="79" xfId="3" applyFont="1" applyFill="1" applyBorder="1" applyAlignment="1">
      <alignment horizontal="center" vertical="top"/>
    </xf>
    <xf numFmtId="0" fontId="4" fillId="4" borderId="53" xfId="3" applyFont="1" applyFill="1" applyBorder="1" applyAlignment="1">
      <alignment horizontal="center" vertical="top"/>
    </xf>
    <xf numFmtId="0" fontId="4" fillId="4" borderId="51" xfId="3" applyFont="1" applyFill="1" applyBorder="1" applyAlignment="1">
      <alignment horizontal="center" vertical="top"/>
    </xf>
    <xf numFmtId="49" fontId="3" fillId="6" borderId="18" xfId="3" applyNumberFormat="1" applyFont="1" applyFill="1" applyBorder="1" applyAlignment="1">
      <alignment horizontal="center" vertical="top"/>
    </xf>
    <xf numFmtId="49" fontId="3" fillId="6" borderId="64" xfId="3" applyNumberFormat="1" applyFont="1" applyFill="1" applyBorder="1" applyAlignment="1">
      <alignment horizontal="center" vertical="top"/>
    </xf>
    <xf numFmtId="166" fontId="3" fillId="3" borderId="18" xfId="3" applyNumberFormat="1" applyFont="1" applyFill="1" applyBorder="1" applyAlignment="1" applyProtection="1">
      <alignment horizontal="center" vertical="top"/>
      <protection locked="0"/>
    </xf>
    <xf numFmtId="166" fontId="3" fillId="3" borderId="64" xfId="3" applyNumberFormat="1" applyFont="1" applyFill="1" applyBorder="1" applyAlignment="1" applyProtection="1">
      <alignment horizontal="center" vertical="top"/>
      <protection locked="0"/>
    </xf>
    <xf numFmtId="166" fontId="3" fillId="3" borderId="4" xfId="3" applyNumberFormat="1" applyFont="1" applyFill="1" applyBorder="1" applyAlignment="1" applyProtection="1">
      <alignment horizontal="center" vertical="top"/>
      <protection locked="0"/>
    </xf>
    <xf numFmtId="1" fontId="3" fillId="3" borderId="18" xfId="3" applyNumberFormat="1" applyFont="1" applyFill="1" applyBorder="1" applyAlignment="1" applyProtection="1">
      <alignment horizontal="center" vertical="top"/>
      <protection locked="0"/>
    </xf>
    <xf numFmtId="1" fontId="3" fillId="3" borderId="64" xfId="3" applyNumberFormat="1" applyFont="1" applyFill="1" applyBorder="1" applyAlignment="1" applyProtection="1">
      <alignment horizontal="center" vertical="top"/>
      <protection locked="0"/>
    </xf>
    <xf numFmtId="1" fontId="3" fillId="3" borderId="4" xfId="3" applyNumberFormat="1" applyFont="1" applyFill="1" applyBorder="1" applyAlignment="1" applyProtection="1">
      <alignment horizontal="center" vertical="top"/>
      <protection locked="0"/>
    </xf>
    <xf numFmtId="1" fontId="3" fillId="6" borderId="18" xfId="3" applyNumberFormat="1" applyFont="1" applyFill="1" applyBorder="1" applyAlignment="1">
      <alignment horizontal="center" vertical="top"/>
    </xf>
    <xf numFmtId="1" fontId="3" fillId="6" borderId="64" xfId="3" applyNumberFormat="1" applyFont="1" applyFill="1" applyBorder="1" applyAlignment="1">
      <alignment horizontal="center" vertical="top"/>
    </xf>
    <xf numFmtId="1" fontId="3" fillId="3" borderId="27" xfId="3" applyNumberFormat="1" applyFont="1" applyFill="1" applyBorder="1" applyAlignment="1" applyProtection="1">
      <alignment horizontal="center" vertical="top"/>
      <protection locked="0"/>
    </xf>
    <xf numFmtId="1" fontId="3" fillId="3" borderId="62" xfId="3" applyNumberFormat="1" applyFont="1" applyFill="1" applyBorder="1" applyAlignment="1" applyProtection="1">
      <alignment horizontal="center" vertical="top"/>
      <protection locked="0"/>
    </xf>
    <xf numFmtId="1" fontId="3" fillId="3" borderId="28" xfId="3" applyNumberFormat="1" applyFont="1" applyFill="1" applyBorder="1" applyAlignment="1" applyProtection="1">
      <alignment horizontal="center" vertical="top"/>
      <protection locked="0"/>
    </xf>
    <xf numFmtId="0" fontId="4" fillId="4" borderId="63" xfId="3" applyFont="1" applyFill="1" applyBorder="1" applyAlignment="1">
      <alignment horizontal="right" wrapText="1"/>
    </xf>
    <xf numFmtId="0" fontId="4" fillId="4" borderId="18" xfId="3" applyFont="1" applyFill="1" applyBorder="1" applyAlignment="1">
      <alignment horizontal="right" wrapText="1"/>
    </xf>
    <xf numFmtId="0" fontId="4" fillId="4" borderId="64" xfId="3" applyFont="1" applyFill="1" applyBorder="1" applyAlignment="1">
      <alignment horizontal="right" wrapText="1"/>
    </xf>
    <xf numFmtId="0" fontId="4" fillId="4" borderId="4" xfId="3" applyFont="1" applyFill="1" applyBorder="1" applyAlignment="1">
      <alignment horizontal="right" wrapText="1"/>
    </xf>
    <xf numFmtId="1" fontId="3" fillId="6" borderId="27" xfId="3" applyNumberFormat="1" applyFont="1" applyFill="1" applyBorder="1" applyAlignment="1">
      <alignment horizontal="center" vertical="top"/>
    </xf>
    <xf numFmtId="1" fontId="3" fillId="6" borderId="62" xfId="3" applyNumberFormat="1" applyFont="1" applyFill="1" applyBorder="1" applyAlignment="1">
      <alignment horizontal="center" vertical="top"/>
    </xf>
    <xf numFmtId="0" fontId="3" fillId="4" borderId="63" xfId="3" applyFont="1" applyFill="1" applyBorder="1" applyAlignment="1">
      <alignment horizontal="left" vertical="top" wrapText="1"/>
    </xf>
    <xf numFmtId="0" fontId="3" fillId="4" borderId="18" xfId="3" applyFont="1" applyFill="1" applyBorder="1" applyAlignment="1">
      <alignment horizontal="left" vertical="top" wrapText="1"/>
    </xf>
    <xf numFmtId="0" fontId="3" fillId="4" borderId="76" xfId="3" applyFont="1" applyFill="1" applyBorder="1" applyAlignment="1">
      <alignment horizontal="left" vertical="top" wrapText="1"/>
    </xf>
    <xf numFmtId="0" fontId="3" fillId="4" borderId="44" xfId="3" applyFont="1" applyFill="1" applyBorder="1" applyAlignment="1">
      <alignment horizontal="left" vertical="top" wrapText="1"/>
    </xf>
    <xf numFmtId="1" fontId="3" fillId="3" borderId="21" xfId="3" applyNumberFormat="1" applyFont="1" applyFill="1" applyBorder="1" applyAlignment="1" applyProtection="1">
      <alignment horizontal="center" vertical="top"/>
      <protection locked="0"/>
    </xf>
    <xf numFmtId="165" fontId="3" fillId="6" borderId="18" xfId="3" applyNumberFormat="1" applyFont="1" applyFill="1" applyBorder="1" applyAlignment="1">
      <alignment horizontal="center" vertical="top"/>
    </xf>
    <xf numFmtId="165" fontId="3" fillId="6" borderId="64" xfId="3" applyNumberFormat="1" applyFont="1" applyFill="1" applyBorder="1" applyAlignment="1">
      <alignment horizontal="center" vertical="top"/>
    </xf>
    <xf numFmtId="165" fontId="3" fillId="3" borderId="21" xfId="3" applyNumberFormat="1" applyFont="1" applyFill="1" applyBorder="1" applyAlignment="1" applyProtection="1">
      <alignment horizontal="center" vertical="top"/>
      <protection locked="0"/>
    </xf>
    <xf numFmtId="165" fontId="3" fillId="3" borderId="64" xfId="3" applyNumberFormat="1" applyFont="1" applyFill="1" applyBorder="1" applyAlignment="1" applyProtection="1">
      <alignment horizontal="center" vertical="top"/>
      <protection locked="0"/>
    </xf>
    <xf numFmtId="165" fontId="3" fillId="3" borderId="4" xfId="3" applyNumberFormat="1" applyFont="1" applyFill="1" applyBorder="1" applyAlignment="1" applyProtection="1">
      <alignment horizontal="center" vertical="top"/>
      <protection locked="0"/>
    </xf>
    <xf numFmtId="3" fontId="3" fillId="6" borderId="16" xfId="3" applyNumberFormat="1" applyFont="1" applyFill="1" applyBorder="1" applyAlignment="1">
      <alignment horizontal="center" vertical="top"/>
    </xf>
    <xf numFmtId="3" fontId="3" fillId="6" borderId="70" xfId="3" applyNumberFormat="1" applyFont="1" applyFill="1" applyBorder="1" applyAlignment="1">
      <alignment horizontal="center" vertical="top"/>
    </xf>
    <xf numFmtId="3" fontId="3" fillId="3" borderId="15" xfId="3" applyNumberFormat="1" applyFont="1" applyFill="1" applyBorder="1" applyAlignment="1" applyProtection="1">
      <alignment horizontal="center" vertical="top"/>
      <protection locked="0"/>
    </xf>
    <xf numFmtId="3" fontId="3" fillId="3" borderId="70" xfId="3" applyNumberFormat="1" applyFont="1" applyFill="1" applyBorder="1" applyAlignment="1" applyProtection="1">
      <alignment horizontal="center" vertical="top"/>
      <protection locked="0"/>
    </xf>
    <xf numFmtId="3" fontId="3" fillId="3" borderId="17" xfId="3" applyNumberFormat="1" applyFont="1" applyFill="1" applyBorder="1" applyAlignment="1" applyProtection="1">
      <alignment horizontal="center" vertical="top"/>
      <protection locked="0"/>
    </xf>
    <xf numFmtId="0" fontId="4" fillId="0" borderId="0" xfId="3" applyFont="1" applyAlignment="1">
      <alignment horizontal="center" vertical="top"/>
    </xf>
    <xf numFmtId="0" fontId="4" fillId="4" borderId="46" xfId="3" applyFont="1" applyFill="1" applyBorder="1" applyAlignment="1">
      <alignment horizontal="center" vertical="top" wrapText="1"/>
    </xf>
    <xf numFmtId="0" fontId="4" fillId="4" borderId="57" xfId="3" applyFont="1" applyFill="1" applyBorder="1" applyAlignment="1">
      <alignment horizontal="center" vertical="top" wrapText="1"/>
    </xf>
    <xf numFmtId="0" fontId="4" fillId="4" borderId="46" xfId="0" applyFont="1" applyFill="1" applyBorder="1" applyAlignment="1">
      <alignment horizontal="center" vertical="top" wrapText="1"/>
    </xf>
    <xf numFmtId="0" fontId="4" fillId="4" borderId="10" xfId="0" applyFont="1" applyFill="1" applyBorder="1" applyAlignment="1">
      <alignment horizontal="center" vertical="top" wrapText="1"/>
    </xf>
    <xf numFmtId="0" fontId="4" fillId="4" borderId="57" xfId="0" applyFont="1" applyFill="1" applyBorder="1" applyAlignment="1">
      <alignment horizontal="center" vertical="top" wrapText="1"/>
    </xf>
    <xf numFmtId="167" fontId="4" fillId="4" borderId="46" xfId="7" applyNumberFormat="1" applyFont="1" applyFill="1" applyBorder="1" applyAlignment="1" applyProtection="1">
      <alignment horizontal="center" vertical="top" wrapText="1"/>
    </xf>
    <xf numFmtId="167" fontId="4" fillId="4" borderId="57" xfId="7" applyNumberFormat="1" applyFont="1" applyFill="1" applyBorder="1" applyAlignment="1" applyProtection="1">
      <alignment horizontal="center" vertical="top" wrapText="1"/>
    </xf>
    <xf numFmtId="167" fontId="4" fillId="4" borderId="103" xfId="7" applyNumberFormat="1" applyFont="1" applyFill="1" applyBorder="1" applyAlignment="1" applyProtection="1">
      <alignment horizontal="center" vertical="top" wrapText="1"/>
    </xf>
    <xf numFmtId="167" fontId="4" fillId="4" borderId="104" xfId="7" applyNumberFormat="1" applyFont="1" applyFill="1" applyBorder="1" applyAlignment="1" applyProtection="1">
      <alignment horizontal="center" vertical="top" wrapText="1"/>
    </xf>
    <xf numFmtId="0" fontId="33" fillId="4" borderId="0" xfId="3" applyFont="1" applyFill="1" applyAlignment="1">
      <alignment horizontal="center" vertical="top"/>
    </xf>
    <xf numFmtId="0" fontId="5" fillId="4" borderId="0" xfId="3" applyFont="1" applyFill="1" applyAlignment="1">
      <alignment horizontal="center" vertical="top"/>
    </xf>
    <xf numFmtId="165" fontId="3" fillId="3" borderId="24" xfId="4" applyNumberFormat="1" applyFont="1" applyFill="1" applyBorder="1" applyAlignment="1" applyProtection="1">
      <alignment horizontal="center" vertical="top"/>
      <protection locked="0"/>
    </xf>
    <xf numFmtId="165" fontId="3" fillId="3" borderId="77" xfId="4" applyNumberFormat="1" applyFont="1" applyFill="1" applyBorder="1" applyAlignment="1" applyProtection="1">
      <alignment horizontal="center" vertical="top"/>
      <protection locked="0"/>
    </xf>
    <xf numFmtId="9" fontId="3" fillId="3" borderId="21" xfId="4" applyNumberFormat="1" applyFont="1" applyFill="1" applyBorder="1" applyAlignment="1" applyProtection="1">
      <alignment horizontal="center" vertical="top"/>
      <protection locked="0"/>
    </xf>
    <xf numFmtId="9" fontId="3" fillId="3" borderId="64" xfId="4" applyNumberFormat="1" applyFont="1" applyFill="1" applyBorder="1" applyAlignment="1" applyProtection="1">
      <alignment horizontal="center" vertical="top"/>
      <protection locked="0"/>
    </xf>
    <xf numFmtId="167" fontId="3" fillId="2" borderId="21" xfId="4" applyNumberFormat="1" applyFont="1" applyFill="1" applyBorder="1" applyAlignment="1" applyProtection="1">
      <alignment horizontal="center" vertical="top"/>
    </xf>
    <xf numFmtId="167" fontId="3" fillId="2" borderId="64" xfId="4" applyNumberFormat="1" applyFont="1" applyFill="1" applyBorder="1" applyAlignment="1" applyProtection="1">
      <alignment horizontal="center" vertical="top"/>
    </xf>
    <xf numFmtId="165" fontId="3" fillId="3" borderId="21" xfId="4" applyNumberFormat="1" applyFont="1" applyFill="1" applyBorder="1" applyAlignment="1" applyProtection="1">
      <alignment horizontal="center" vertical="top"/>
      <protection locked="0"/>
    </xf>
    <xf numFmtId="165" fontId="3" fillId="3" borderId="64" xfId="4" applyNumberFormat="1" applyFont="1" applyFill="1" applyBorder="1" applyAlignment="1" applyProtection="1">
      <alignment horizontal="center" vertical="top"/>
      <protection locked="0"/>
    </xf>
    <xf numFmtId="3" fontId="3" fillId="3" borderId="21" xfId="4" applyNumberFormat="1" applyFont="1" applyFill="1" applyBorder="1" applyAlignment="1" applyProtection="1">
      <alignment horizontal="center" vertical="top"/>
      <protection locked="0"/>
    </xf>
    <xf numFmtId="3" fontId="3" fillId="3" borderId="64" xfId="4" applyNumberFormat="1" applyFont="1" applyFill="1" applyBorder="1" applyAlignment="1" applyProtection="1">
      <alignment horizontal="center" vertical="top"/>
      <protection locked="0"/>
    </xf>
    <xf numFmtId="0" fontId="5" fillId="4" borderId="0" xfId="3" applyFont="1" applyFill="1" applyAlignment="1">
      <alignment horizontal="center" vertical="top" wrapText="1"/>
    </xf>
    <xf numFmtId="37" fontId="4" fillId="11" borderId="89" xfId="4" applyNumberFormat="1" applyFont="1" applyFill="1" applyBorder="1" applyAlignment="1" applyProtection="1">
      <alignment horizontal="center" vertical="top" wrapText="1"/>
    </xf>
    <xf numFmtId="37" fontId="4" fillId="11" borderId="26" xfId="4" applyNumberFormat="1" applyFont="1" applyFill="1" applyBorder="1" applyAlignment="1" applyProtection="1">
      <alignment horizontal="center" vertical="top" wrapText="1"/>
    </xf>
    <xf numFmtId="0" fontId="4" fillId="0" borderId="89" xfId="3" applyFont="1" applyBorder="1" applyAlignment="1">
      <alignment vertical="top" wrapText="1"/>
    </xf>
    <xf numFmtId="0" fontId="4" fillId="0" borderId="26" xfId="3" applyFont="1" applyBorder="1" applyAlignment="1">
      <alignment vertical="top" wrapText="1"/>
    </xf>
    <xf numFmtId="0" fontId="4" fillId="0" borderId="97" xfId="3" applyFont="1" applyBorder="1" applyAlignment="1">
      <alignment vertical="top" wrapText="1"/>
    </xf>
    <xf numFmtId="0" fontId="4" fillId="0" borderId="61" xfId="3" applyFont="1" applyBorder="1" applyAlignment="1">
      <alignment vertical="top" wrapText="1"/>
    </xf>
    <xf numFmtId="49" fontId="42" fillId="0" borderId="0" xfId="3" applyNumberFormat="1" applyFont="1" applyFill="1" applyAlignment="1">
      <alignment horizontal="center"/>
    </xf>
    <xf numFmtId="0" fontId="17" fillId="0" borderId="0" xfId="3" applyFont="1" applyFill="1"/>
    <xf numFmtId="165" fontId="7" fillId="4" borderId="23" xfId="28" applyNumberFormat="1" applyFont="1" applyFill="1" applyBorder="1" applyAlignment="1">
      <alignment horizontal="center" textRotation="90" wrapText="1"/>
    </xf>
    <xf numFmtId="165" fontId="7" fillId="4" borderId="58" xfId="28" applyNumberFormat="1" applyFont="1" applyFill="1" applyBorder="1" applyAlignment="1">
      <alignment horizontal="center" textRotation="90" wrapText="1"/>
    </xf>
    <xf numFmtId="165" fontId="7" fillId="4" borderId="13" xfId="28" applyNumberFormat="1" applyFont="1" applyFill="1" applyBorder="1" applyAlignment="1">
      <alignment horizontal="center" textRotation="90" wrapText="1"/>
    </xf>
    <xf numFmtId="165" fontId="7" fillId="4" borderId="19" xfId="28" applyNumberFormat="1" applyFont="1" applyFill="1" applyBorder="1" applyAlignment="1">
      <alignment horizontal="center" textRotation="90"/>
    </xf>
    <xf numFmtId="165" fontId="7" fillId="4" borderId="0" xfId="28" applyNumberFormat="1" applyFont="1" applyFill="1" applyBorder="1" applyAlignment="1">
      <alignment horizontal="center" textRotation="90"/>
    </xf>
    <xf numFmtId="4" fontId="3" fillId="3" borderId="23" xfId="4" applyNumberFormat="1" applyFont="1" applyFill="1" applyBorder="1" applyAlignment="1" applyProtection="1">
      <alignment horizontal="center" vertical="top"/>
      <protection locked="0"/>
    </xf>
    <xf numFmtId="165" fontId="3" fillId="3" borderId="5" xfId="4" applyNumberFormat="1" applyFont="1" applyFill="1" applyBorder="1" applyAlignment="1" applyProtection="1">
      <alignment horizontal="center" vertical="top"/>
      <protection locked="0"/>
    </xf>
    <xf numFmtId="165" fontId="3" fillId="3" borderId="90" xfId="4" applyNumberFormat="1" applyFont="1" applyFill="1" applyBorder="1" applyAlignment="1" applyProtection="1">
      <alignment horizontal="center" vertical="top"/>
      <protection locked="0"/>
    </xf>
    <xf numFmtId="37" fontId="34" fillId="4" borderId="41" xfId="4" applyNumberFormat="1" applyFont="1" applyFill="1" applyBorder="1" applyAlignment="1" applyProtection="1">
      <alignment horizontal="center" vertical="top" wrapText="1"/>
    </xf>
    <xf numFmtId="0" fontId="4" fillId="6" borderId="45" xfId="3" applyFont="1" applyFill="1" applyBorder="1" applyAlignment="1">
      <alignment horizontal="left" vertical="top"/>
    </xf>
  </cellXfs>
  <cellStyles count="29">
    <cellStyle name="Comma" xfId="1" builtinId="3"/>
    <cellStyle name="Comma 2" xfId="4" xr:uid="{00000000-0005-0000-0000-000001000000}"/>
    <cellStyle name="Comma 3" xfId="5" xr:uid="{00000000-0005-0000-0000-000002000000}"/>
    <cellStyle name="Comma 3 2" xfId="11" xr:uid="{00000000-0005-0000-0000-000003000000}"/>
    <cellStyle name="Comma 4" xfId="8" xr:uid="{00000000-0005-0000-0000-000004000000}"/>
    <cellStyle name="Currency" xfId="26" builtinId="4"/>
    <cellStyle name="Currency 2" xfId="12" xr:uid="{00000000-0005-0000-0000-000006000000}"/>
    <cellStyle name="Currency 2 2" xfId="7" xr:uid="{00000000-0005-0000-0000-000007000000}"/>
    <cellStyle name="Currency 3" xfId="13" xr:uid="{00000000-0005-0000-0000-000008000000}"/>
    <cellStyle name="Currency 4" xfId="14" xr:uid="{00000000-0005-0000-0000-000009000000}"/>
    <cellStyle name="Currency 5" xfId="15" xr:uid="{00000000-0005-0000-0000-00000A000000}"/>
    <cellStyle name="Hyperlink" xfId="10" builtinId="8"/>
    <cellStyle name="Map Labels" xfId="16" xr:uid="{00000000-0005-0000-0000-00000C000000}"/>
    <cellStyle name="Map Legend" xfId="17" xr:uid="{00000000-0005-0000-0000-00000D000000}"/>
    <cellStyle name="Normal" xfId="0" builtinId="0"/>
    <cellStyle name="Normal 2" xfId="18" xr:uid="{00000000-0005-0000-0000-00000F000000}"/>
    <cellStyle name="Normal 2 2" xfId="3" xr:uid="{00000000-0005-0000-0000-000010000000}"/>
    <cellStyle name="Normal 3" xfId="19" xr:uid="{00000000-0005-0000-0000-000011000000}"/>
    <cellStyle name="Normal 3 2" xfId="25" xr:uid="{00000000-0005-0000-0000-000012000000}"/>
    <cellStyle name="Normal 4" xfId="20" xr:uid="{00000000-0005-0000-0000-000013000000}"/>
    <cellStyle name="Normal 5" xfId="6" xr:uid="{00000000-0005-0000-0000-000014000000}"/>
    <cellStyle name="Normal 5 2" xfId="9" xr:uid="{00000000-0005-0000-0000-000015000000}"/>
    <cellStyle name="Normal 5 3" xfId="28" xr:uid="{AB65FFF6-B37C-4E25-89BA-90BDC67EEA25}"/>
    <cellStyle name="Normal 5 4" xfId="27" xr:uid="{A8C828A1-BA3D-4B85-8A97-1877D45CD536}"/>
    <cellStyle name="Percent" xfId="2" builtinId="5"/>
    <cellStyle name="Percent 2" xfId="21" xr:uid="{00000000-0005-0000-0000-000017000000}"/>
    <cellStyle name="Percent 2 2" xfId="22" xr:uid="{00000000-0005-0000-0000-000018000000}"/>
    <cellStyle name="Percent 3" xfId="23" xr:uid="{00000000-0005-0000-0000-000019000000}"/>
    <cellStyle name="STYLE1" xfId="24" xr:uid="{00000000-0005-0000-0000-00001A000000}"/>
  </cellStyles>
  <dxfs count="92">
    <dxf>
      <fill>
        <patternFill patternType="lightDown"/>
      </fill>
    </dxf>
    <dxf>
      <fill>
        <patternFill patternType="lightDown"/>
      </fill>
    </dxf>
    <dxf>
      <fill>
        <patternFill patternType="lightDown"/>
      </fill>
    </dxf>
    <dxf>
      <fill>
        <patternFill patternType="lightDown"/>
      </fill>
    </dxf>
    <dxf>
      <fill>
        <patternFill patternType="lightDown"/>
      </fill>
    </dxf>
    <dxf>
      <fill>
        <patternFill>
          <bgColor rgb="FFF4BFA2"/>
        </patternFill>
      </fill>
    </dxf>
    <dxf>
      <fill>
        <patternFill>
          <bgColor rgb="FFF4BFA2"/>
        </patternFill>
      </fill>
    </dxf>
    <dxf>
      <fill>
        <patternFill>
          <bgColor rgb="FFFF0000"/>
        </patternFill>
      </fill>
    </dxf>
    <dxf>
      <font>
        <b val="0"/>
        <i val="0"/>
        <color auto="1"/>
      </font>
      <fill>
        <patternFill>
          <bgColor rgb="FFFF0000"/>
        </patternFill>
      </fill>
    </dxf>
    <dxf>
      <font>
        <color auto="1"/>
      </font>
      <fill>
        <patternFill>
          <bgColor rgb="FFF4BFA2"/>
        </patternFill>
      </fill>
    </dxf>
    <dxf>
      <fill>
        <patternFill>
          <bgColor rgb="FFFF0000"/>
        </patternFill>
      </fill>
    </dxf>
    <dxf>
      <fill>
        <patternFill>
          <bgColor rgb="FFF4BFA2"/>
        </patternFill>
      </fill>
    </dxf>
    <dxf>
      <font>
        <color auto="1"/>
      </font>
      <fill>
        <patternFill>
          <bgColor rgb="FFF4BFA2"/>
        </patternFill>
      </fill>
    </dxf>
    <dxf>
      <fill>
        <patternFill>
          <bgColor rgb="FFFF0000"/>
        </patternFill>
      </fill>
    </dxf>
    <dxf>
      <fill>
        <patternFill>
          <bgColor theme="1"/>
        </patternFill>
      </fill>
    </dxf>
    <dxf>
      <fill>
        <patternFill>
          <bgColor theme="1"/>
        </patternFill>
      </fill>
    </dxf>
    <dxf>
      <fill>
        <patternFill>
          <bgColor theme="1"/>
        </patternFill>
      </fill>
    </dxf>
    <dxf>
      <fill>
        <patternFill>
          <bgColor theme="1"/>
        </patternFill>
      </fill>
    </dxf>
    <dxf>
      <font>
        <b val="0"/>
        <i val="0"/>
        <color auto="1"/>
      </font>
      <fill>
        <patternFill patternType="solid">
          <bgColor rgb="FFFF0000"/>
        </patternFill>
      </fill>
    </dxf>
    <dxf>
      <fill>
        <patternFill>
          <bgColor theme="1"/>
        </patternFill>
      </fill>
    </dxf>
    <dxf>
      <fill>
        <patternFill>
          <bgColor theme="1"/>
        </patternFill>
      </fill>
    </dxf>
    <dxf>
      <fill>
        <patternFill>
          <bgColor theme="1"/>
        </patternFill>
      </fill>
    </dxf>
    <dxf>
      <fill>
        <patternFill>
          <bgColor rgb="FFF4BFA2"/>
        </patternFill>
      </fill>
    </dxf>
    <dxf>
      <font>
        <color auto="1"/>
      </font>
      <fill>
        <patternFill>
          <bgColor rgb="FFF4BFA2"/>
        </patternFill>
      </fill>
    </dxf>
    <dxf>
      <fill>
        <patternFill>
          <bgColor rgb="FFFF0000"/>
        </patternFill>
      </fill>
    </dxf>
    <dxf>
      <font>
        <b/>
        <i val="0"/>
        <color auto="1"/>
      </font>
      <fill>
        <patternFill>
          <bgColor rgb="FFFF0000"/>
        </patternFill>
      </fill>
    </dxf>
    <dxf>
      <fill>
        <patternFill>
          <bgColor rgb="FFF4BFA2"/>
        </patternFill>
      </fill>
    </dxf>
    <dxf>
      <font>
        <color auto="1"/>
      </font>
      <fill>
        <patternFill>
          <bgColor rgb="FFF4BFA2"/>
        </patternFill>
      </fill>
    </dxf>
    <dxf>
      <fill>
        <patternFill>
          <bgColor rgb="FFFF0000"/>
        </patternFill>
      </fill>
    </dxf>
    <dxf>
      <font>
        <color auto="1"/>
      </font>
      <fill>
        <patternFill>
          <bgColor rgb="FFF4BFA2"/>
        </patternFill>
      </fill>
    </dxf>
    <dxf>
      <fill>
        <patternFill>
          <bgColor rgb="FFFF0000"/>
        </patternFill>
      </fill>
    </dxf>
    <dxf>
      <fill>
        <patternFill>
          <bgColor theme="1"/>
        </patternFill>
      </fill>
    </dxf>
    <dxf>
      <fill>
        <patternFill>
          <bgColor theme="1"/>
        </patternFill>
      </fill>
    </dxf>
    <dxf>
      <fill>
        <patternFill>
          <bgColor rgb="FFFF0000"/>
        </patternFill>
      </fill>
    </dxf>
    <dxf>
      <fill>
        <patternFill>
          <bgColor rgb="FFF4BFA2"/>
        </patternFill>
      </fill>
    </dxf>
    <dxf>
      <fill>
        <patternFill>
          <bgColor theme="1"/>
        </patternFill>
      </fill>
    </dxf>
    <dxf>
      <fill>
        <patternFill>
          <bgColor theme="1"/>
        </patternFill>
      </fill>
    </dxf>
    <dxf>
      <fill>
        <patternFill>
          <bgColor theme="1"/>
        </patternFill>
      </fill>
    </dxf>
    <dxf>
      <font>
        <color auto="1"/>
      </font>
      <fill>
        <patternFill>
          <bgColor rgb="FFF4BFA2"/>
        </patternFill>
      </fill>
    </dxf>
    <dxf>
      <fill>
        <patternFill>
          <bgColor rgb="FFFF0000"/>
        </patternFill>
      </fill>
    </dxf>
    <dxf>
      <fill>
        <patternFill>
          <bgColor rgb="FFFF0000"/>
        </patternFill>
      </fill>
    </dxf>
    <dxf>
      <font>
        <color auto="1"/>
      </font>
      <fill>
        <patternFill>
          <bgColor rgb="FFF4BFA2"/>
        </patternFill>
      </fill>
    </dxf>
    <dxf>
      <fill>
        <patternFill>
          <bgColor rgb="FFFF0000"/>
        </patternFill>
      </fill>
    </dxf>
    <dxf>
      <fill>
        <patternFill>
          <bgColor rgb="FFFF0000"/>
        </patternFill>
      </fill>
    </dxf>
    <dxf>
      <font>
        <color auto="1"/>
      </font>
      <fill>
        <patternFill>
          <bgColor rgb="FFF4BFA2"/>
        </patternFill>
      </fill>
    </dxf>
    <dxf>
      <fill>
        <patternFill patternType="lightDown"/>
      </fill>
    </dxf>
    <dxf>
      <fill>
        <patternFill patternType="lightDown"/>
      </fill>
    </dxf>
    <dxf>
      <fill>
        <patternFill patternType="lightDown"/>
      </fill>
    </dxf>
    <dxf>
      <fill>
        <patternFill>
          <bgColor rgb="FFF4BFA2"/>
        </patternFill>
      </fill>
    </dxf>
    <dxf>
      <fill>
        <patternFill>
          <bgColor rgb="FFFF0000"/>
        </patternFill>
      </fill>
    </dxf>
    <dxf>
      <fill>
        <patternFill patternType="lightDown"/>
      </fill>
    </dxf>
    <dxf>
      <font>
        <color auto="1"/>
      </font>
      <fill>
        <patternFill>
          <bgColor rgb="FFF4BFA2"/>
        </patternFill>
      </fill>
    </dxf>
    <dxf>
      <fill>
        <patternFill>
          <bgColor rgb="FFFF0000"/>
        </patternFill>
      </fill>
    </dxf>
    <dxf>
      <fill>
        <patternFill patternType="lightDown"/>
      </fill>
    </dxf>
    <dxf>
      <font>
        <color auto="1"/>
      </font>
      <fill>
        <patternFill>
          <bgColor rgb="FFF4BFA2"/>
        </patternFill>
      </fill>
    </dxf>
    <dxf>
      <fill>
        <patternFill>
          <bgColor rgb="FFFF0000"/>
        </patternFill>
      </fill>
    </dxf>
    <dxf>
      <fill>
        <patternFill>
          <bgColor rgb="FFFF0000"/>
        </patternFill>
      </fill>
    </dxf>
    <dxf>
      <font>
        <color auto="1"/>
      </font>
      <fill>
        <patternFill>
          <bgColor rgb="FFF4BFA2"/>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4BFA2"/>
        </patternFill>
      </fill>
    </dxf>
    <dxf>
      <font>
        <color auto="1"/>
      </font>
      <fill>
        <patternFill>
          <bgColor rgb="FFF4BFA2"/>
        </patternFill>
      </fill>
    </dxf>
    <dxf>
      <fill>
        <patternFill>
          <bgColor rgb="FFFF0000"/>
        </patternFill>
      </fill>
    </dxf>
    <dxf>
      <fill>
        <patternFill>
          <bgColor rgb="FFFF0000"/>
        </patternFill>
      </fill>
    </dxf>
    <dxf>
      <font>
        <color auto="1"/>
      </font>
      <fill>
        <patternFill>
          <bgColor rgb="FFF4BFA2"/>
        </patternFill>
      </fill>
    </dxf>
    <dxf>
      <fill>
        <patternFill>
          <bgColor rgb="FFFF0000"/>
        </patternFill>
      </fill>
    </dxf>
    <dxf>
      <fill>
        <patternFill>
          <bgColor rgb="FFFF0000"/>
        </patternFill>
      </fill>
    </dxf>
    <dxf>
      <font>
        <color auto="1"/>
      </font>
      <fill>
        <patternFill>
          <bgColor rgb="FFF4BFA2"/>
        </patternFill>
      </fill>
    </dxf>
    <dxf>
      <fill>
        <patternFill>
          <bgColor rgb="FFFF0000"/>
        </patternFill>
      </fill>
    </dxf>
    <dxf>
      <fill>
        <patternFill>
          <bgColor rgb="FFFF0000"/>
        </patternFill>
      </fill>
    </dxf>
    <dxf>
      <font>
        <color auto="1"/>
      </font>
      <fill>
        <patternFill>
          <bgColor rgb="FFF4BFA2"/>
        </patternFill>
      </fill>
    </dxf>
    <dxf>
      <fill>
        <patternFill>
          <bgColor rgb="FFFF0000"/>
        </patternFill>
      </fill>
    </dxf>
    <dxf>
      <fill>
        <patternFill>
          <bgColor theme="1"/>
        </patternFill>
      </fill>
    </dxf>
    <dxf>
      <fill>
        <patternFill>
          <bgColor theme="1"/>
        </patternFill>
      </fill>
    </dxf>
    <dxf>
      <fill>
        <patternFill>
          <bgColor rgb="FFFF0000"/>
        </patternFill>
      </fill>
    </dxf>
    <dxf>
      <fill>
        <patternFill patternType="lightDown"/>
      </fill>
    </dxf>
    <dxf>
      <fill>
        <patternFill patternType="lightDown"/>
      </fill>
    </dxf>
    <dxf>
      <font>
        <color auto="1"/>
      </font>
      <fill>
        <patternFill>
          <bgColor rgb="FFF4BFA2"/>
        </patternFill>
      </fill>
    </dxf>
    <dxf>
      <fill>
        <patternFill>
          <bgColor rgb="FFF4BFA2"/>
        </patternFill>
      </fill>
    </dxf>
    <dxf>
      <fill>
        <patternFill>
          <bgColor rgb="FFFF0000"/>
        </patternFill>
      </fill>
    </dxf>
    <dxf>
      <font>
        <color auto="1"/>
      </font>
      <fill>
        <patternFill>
          <bgColor rgb="FFF4BFA2"/>
        </patternFill>
      </fill>
    </dxf>
    <dxf>
      <fill>
        <patternFill>
          <bgColor rgb="FFF4BFA2"/>
        </patternFill>
      </fill>
    </dxf>
    <dxf>
      <fill>
        <patternFill>
          <bgColor rgb="FFF4BFA2"/>
        </patternFill>
      </fill>
    </dxf>
    <dxf>
      <fill>
        <patternFill>
          <bgColor rgb="FFF4BFA2"/>
        </patternFill>
      </fill>
    </dxf>
    <dxf>
      <fill>
        <patternFill>
          <bgColor rgb="FFF4BFA2"/>
        </patternFill>
      </fill>
    </dxf>
    <dxf>
      <fill>
        <patternFill>
          <bgColor rgb="FFF4BFA2"/>
        </patternFill>
      </fill>
    </dxf>
    <dxf>
      <fill>
        <patternFill>
          <bgColor rgb="FFFF0000"/>
        </patternFill>
      </fill>
    </dxf>
    <dxf>
      <fill>
        <patternFill>
          <bgColor rgb="FFF4BFA2"/>
        </patternFill>
      </fill>
    </dxf>
    <dxf>
      <fill>
        <patternFill>
          <bgColor rgb="FFF4BFA2"/>
        </patternFill>
      </fill>
    </dxf>
  </dxfs>
  <tableStyles count="0" defaultTableStyle="TableStyleMedium2" defaultPivotStyle="PivotStyleLight16"/>
  <colors>
    <mruColors>
      <color rgb="FFFFFFCC"/>
      <color rgb="FFF4BFA2"/>
      <color rgb="FFF8CBAD"/>
      <color rgb="FFFFB3B3"/>
      <color rgb="FFFF717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 Id="rId8" Type="http://schemas.openxmlformats.org/officeDocument/2006/relationships/worksheet" Target="worksheets/sheet8.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C24"/>
  <sheetViews>
    <sheetView tabSelected="1" workbookViewId="0">
      <selection activeCell="L1" sqref="L1"/>
    </sheetView>
  </sheetViews>
  <sheetFormatPr defaultColWidth="9.1796875" defaultRowHeight="14.5" x14ac:dyDescent="0.35"/>
  <cols>
    <col min="1" max="1" width="2.7265625" style="120" customWidth="1"/>
    <col min="2" max="2" width="124.54296875" style="120" customWidth="1"/>
    <col min="3" max="3" width="2.7265625" style="120" customWidth="1"/>
    <col min="4" max="16384" width="9.1796875" style="120"/>
  </cols>
  <sheetData>
    <row r="1" spans="2:3" x14ac:dyDescent="0.35">
      <c r="B1" s="30"/>
      <c r="C1" s="30"/>
    </row>
    <row r="2" spans="2:3" ht="30.5" x14ac:dyDescent="0.35">
      <c r="B2" s="126" t="s">
        <v>37</v>
      </c>
      <c r="C2" s="30"/>
    </row>
    <row r="3" spans="2:3" ht="30.5" x14ac:dyDescent="0.35">
      <c r="B3" s="127" t="s">
        <v>38</v>
      </c>
      <c r="C3" s="30"/>
    </row>
    <row r="4" spans="2:3" ht="16.5" x14ac:dyDescent="0.35">
      <c r="B4" s="128"/>
      <c r="C4" s="30"/>
    </row>
    <row r="5" spans="2:3" ht="16.5" x14ac:dyDescent="0.35">
      <c r="B5" s="128"/>
      <c r="C5" s="30"/>
    </row>
    <row r="6" spans="2:3" x14ac:dyDescent="0.35">
      <c r="B6" s="30"/>
      <c r="C6" s="30"/>
    </row>
    <row r="7" spans="2:3" x14ac:dyDescent="0.35">
      <c r="B7" s="30"/>
      <c r="C7" s="30"/>
    </row>
    <row r="8" spans="2:3" x14ac:dyDescent="0.35">
      <c r="B8" s="121"/>
      <c r="C8" s="30"/>
    </row>
    <row r="9" spans="2:3" ht="69" customHeight="1" x14ac:dyDescent="0.35">
      <c r="B9" s="122" t="s">
        <v>154</v>
      </c>
      <c r="C9" s="30"/>
    </row>
    <row r="10" spans="2:3" ht="32.5" x14ac:dyDescent="0.65">
      <c r="B10" s="123"/>
      <c r="C10" s="30"/>
    </row>
    <row r="11" spans="2:3" ht="32.5" x14ac:dyDescent="0.65">
      <c r="B11" s="124" t="s">
        <v>36</v>
      </c>
      <c r="C11" s="30"/>
    </row>
    <row r="12" spans="2:3" x14ac:dyDescent="0.35">
      <c r="B12" s="125"/>
      <c r="C12" s="30"/>
    </row>
    <row r="13" spans="2:3" x14ac:dyDescent="0.35">
      <c r="B13" s="31"/>
      <c r="C13" s="30"/>
    </row>
    <row r="14" spans="2:3" ht="23" x14ac:dyDescent="0.5">
      <c r="B14" s="478" t="s">
        <v>411</v>
      </c>
      <c r="C14" s="30"/>
    </row>
    <row r="15" spans="2:3" ht="14.15" customHeight="1" x14ac:dyDescent="0.35">
      <c r="B15" s="30"/>
      <c r="C15" s="30"/>
    </row>
    <row r="16" spans="2:3" ht="23" x14ac:dyDescent="0.5">
      <c r="B16" s="32" t="s">
        <v>412</v>
      </c>
      <c r="C16" s="30"/>
    </row>
    <row r="17" spans="2:3" ht="20.5" x14ac:dyDescent="0.45">
      <c r="B17" s="479" t="s">
        <v>413</v>
      </c>
      <c r="C17" s="30"/>
    </row>
    <row r="18" spans="2:3" ht="14.15" customHeight="1" x14ac:dyDescent="0.45">
      <c r="B18" s="479"/>
      <c r="C18" s="30"/>
    </row>
    <row r="19" spans="2:3" ht="20.5" x14ac:dyDescent="0.45">
      <c r="B19" s="962" t="s">
        <v>648</v>
      </c>
      <c r="C19" s="30"/>
    </row>
    <row r="20" spans="2:3" x14ac:dyDescent="0.35">
      <c r="B20" s="30"/>
      <c r="C20" s="30"/>
    </row>
    <row r="21" spans="2:3" ht="15.5" x14ac:dyDescent="0.35">
      <c r="B21" s="963" t="s">
        <v>649</v>
      </c>
      <c r="C21" s="30"/>
    </row>
    <row r="22" spans="2:3" x14ac:dyDescent="0.35">
      <c r="C22" s="30"/>
    </row>
    <row r="23" spans="2:3" ht="15.5" x14ac:dyDescent="0.35">
      <c r="B23" s="489" t="s">
        <v>332</v>
      </c>
      <c r="C23" s="30"/>
    </row>
    <row r="24" spans="2:3" x14ac:dyDescent="0.35">
      <c r="B24" s="30"/>
      <c r="C24" s="30"/>
    </row>
  </sheetData>
  <sheetProtection algorithmName="SHA-512" hashValue="H1DB4uBB/mzLt0ahhKZAG7glQFO16OnTA7tiOaE2ApHBDBrmf+6XIjC8TWcFxrwX6Z5043rnSq8aUhElkUymnA==" saltValue="jzw++7FBHDtkfArR31R8xA==" spinCount="100000" sheet="1" objects="1" scenarios="1"/>
  <printOptions horizontalCentered="1"/>
  <pageMargins left="0.25" right="0.25" top="0.75" bottom="0.75" header="0.3" footer="0.3"/>
  <pageSetup scale="95"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G34"/>
  <sheetViews>
    <sheetView zoomScaleNormal="100" workbookViewId="0">
      <pane ySplit="6" topLeftCell="A7" activePane="bottomLeft" state="frozen"/>
      <selection pane="bottomLeft" activeCell="D8" sqref="D8"/>
    </sheetView>
  </sheetViews>
  <sheetFormatPr defaultColWidth="9.1796875" defaultRowHeight="14.5" x14ac:dyDescent="0.35"/>
  <cols>
    <col min="1" max="1" width="5.7265625" style="35" customWidth="1"/>
    <col min="2" max="2" width="98.7265625" style="34" customWidth="1"/>
    <col min="3" max="5" width="11.7265625" style="34" customWidth="1"/>
    <col min="6" max="6" width="3.453125" style="445" bestFit="1" customWidth="1"/>
    <col min="7" max="7" width="9.1796875" style="155"/>
    <col min="8" max="16384" width="9.1796875" style="34"/>
  </cols>
  <sheetData>
    <row r="1" spans="1:6" x14ac:dyDescent="0.35">
      <c r="A1" s="767" t="str">
        <f>IF(ISBLANK('Contact Info &amp; Revenues'!C7),"",'Contact Info &amp; Revenues'!C7)</f>
        <v/>
      </c>
      <c r="B1" s="767"/>
      <c r="C1" s="767"/>
      <c r="D1" s="767"/>
      <c r="E1" s="767"/>
    </row>
    <row r="2" spans="1:6" ht="6" customHeight="1" x14ac:dyDescent="0.35">
      <c r="A2" s="96"/>
      <c r="B2" s="35"/>
      <c r="C2" s="35"/>
      <c r="D2" s="35"/>
      <c r="E2" s="35"/>
    </row>
    <row r="3" spans="1:6" x14ac:dyDescent="0.35">
      <c r="A3" s="881" t="s">
        <v>252</v>
      </c>
      <c r="B3" s="881"/>
      <c r="C3" s="881"/>
      <c r="D3" s="881"/>
      <c r="E3" s="881"/>
    </row>
    <row r="4" spans="1:6" ht="6" customHeight="1" x14ac:dyDescent="0.35">
      <c r="A4" s="207"/>
      <c r="B4" s="207"/>
      <c r="C4" s="207"/>
      <c r="D4" s="207"/>
      <c r="E4" s="207"/>
    </row>
    <row r="5" spans="1:6" ht="30" customHeight="1" x14ac:dyDescent="0.35">
      <c r="A5" s="884" t="s">
        <v>199</v>
      </c>
      <c r="B5" s="884"/>
      <c r="C5" s="884"/>
      <c r="D5" s="884"/>
      <c r="E5" s="884"/>
    </row>
    <row r="6" spans="1:6" x14ac:dyDescent="0.35">
      <c r="A6" s="540" t="s">
        <v>0</v>
      </c>
      <c r="B6" s="541" t="s">
        <v>1</v>
      </c>
      <c r="C6" s="542" t="s">
        <v>2</v>
      </c>
      <c r="D6" s="543" t="s">
        <v>101</v>
      </c>
      <c r="E6" s="544" t="s">
        <v>100</v>
      </c>
      <c r="F6" s="445" t="s">
        <v>172</v>
      </c>
    </row>
    <row r="7" spans="1:6" ht="14" x14ac:dyDescent="0.35">
      <c r="A7" s="545"/>
      <c r="B7" s="41" t="s">
        <v>99</v>
      </c>
      <c r="C7" s="151"/>
      <c r="D7" s="151"/>
      <c r="E7" s="546"/>
      <c r="F7" s="440"/>
    </row>
    <row r="8" spans="1:6" x14ac:dyDescent="0.35">
      <c r="A8" s="547">
        <v>1</v>
      </c>
      <c r="B8" s="92" t="s">
        <v>287</v>
      </c>
      <c r="C8" s="95">
        <v>30</v>
      </c>
      <c r="D8" s="93"/>
      <c r="E8" s="548"/>
      <c r="F8" s="445" t="s">
        <v>172</v>
      </c>
    </row>
    <row r="9" spans="1:6" x14ac:dyDescent="0.35">
      <c r="A9" s="549"/>
      <c r="B9" s="86" t="s">
        <v>98</v>
      </c>
      <c r="C9" s="89"/>
      <c r="D9" s="88"/>
      <c r="E9" s="550"/>
      <c r="F9" s="445" t="s">
        <v>172</v>
      </c>
    </row>
    <row r="10" spans="1:6" x14ac:dyDescent="0.35">
      <c r="A10" s="551">
        <f>A8+1</f>
        <v>2</v>
      </c>
      <c r="B10" s="185" t="s">
        <v>109</v>
      </c>
      <c r="C10" s="85" t="s">
        <v>11</v>
      </c>
      <c r="D10" s="192"/>
      <c r="E10" s="552"/>
      <c r="F10" s="445" t="s">
        <v>172</v>
      </c>
    </row>
    <row r="11" spans="1:6" x14ac:dyDescent="0.35">
      <c r="A11" s="553">
        <f>A10+1</f>
        <v>3</v>
      </c>
      <c r="B11" s="537" t="s">
        <v>474</v>
      </c>
      <c r="C11" s="91">
        <v>22</v>
      </c>
      <c r="D11" s="93"/>
      <c r="E11" s="554"/>
    </row>
    <row r="12" spans="1:6" x14ac:dyDescent="0.35">
      <c r="A12" s="553">
        <f>A11+1</f>
        <v>4</v>
      </c>
      <c r="B12" s="538" t="s">
        <v>264</v>
      </c>
      <c r="C12" s="94">
        <v>10</v>
      </c>
      <c r="D12" s="93"/>
      <c r="E12" s="548"/>
    </row>
    <row r="13" spans="1:6" x14ac:dyDescent="0.35">
      <c r="A13" s="549"/>
      <c r="B13" s="86" t="s">
        <v>97</v>
      </c>
      <c r="C13" s="89"/>
      <c r="D13" s="88"/>
      <c r="E13" s="550"/>
    </row>
    <row r="14" spans="1:6" x14ac:dyDescent="0.35">
      <c r="A14" s="551">
        <f>A12+1</f>
        <v>5</v>
      </c>
      <c r="B14" s="185" t="s">
        <v>110</v>
      </c>
      <c r="C14" s="85" t="s">
        <v>11</v>
      </c>
      <c r="D14" s="192"/>
      <c r="E14" s="552"/>
      <c r="F14" s="445" t="s">
        <v>172</v>
      </c>
    </row>
    <row r="15" spans="1:6" x14ac:dyDescent="0.35">
      <c r="A15" s="553">
        <f t="shared" ref="A15:A16" si="0">A14+1</f>
        <v>6</v>
      </c>
      <c r="B15" s="537" t="s">
        <v>475</v>
      </c>
      <c r="C15" s="91">
        <v>18</v>
      </c>
      <c r="D15" s="93"/>
      <c r="E15" s="554"/>
    </row>
    <row r="16" spans="1:6" x14ac:dyDescent="0.35">
      <c r="A16" s="553">
        <f t="shared" si="0"/>
        <v>7</v>
      </c>
      <c r="B16" s="538" t="s">
        <v>265</v>
      </c>
      <c r="C16" s="91">
        <v>10</v>
      </c>
      <c r="D16" s="90"/>
      <c r="E16" s="555"/>
    </row>
    <row r="17" spans="1:7" x14ac:dyDescent="0.35">
      <c r="A17" s="549"/>
      <c r="B17" s="86" t="s">
        <v>96</v>
      </c>
      <c r="C17" s="89"/>
      <c r="D17" s="88"/>
      <c r="E17" s="550"/>
    </row>
    <row r="18" spans="1:7" x14ac:dyDescent="0.35">
      <c r="A18" s="551">
        <f>A16+1</f>
        <v>8</v>
      </c>
      <c r="B18" s="185" t="s">
        <v>288</v>
      </c>
      <c r="C18" s="87" t="s">
        <v>11</v>
      </c>
      <c r="D18" s="193"/>
      <c r="E18" s="552"/>
      <c r="F18" s="445" t="s">
        <v>172</v>
      </c>
    </row>
    <row r="19" spans="1:7" x14ac:dyDescent="0.35">
      <c r="A19" s="551">
        <f t="shared" ref="A19:A22" si="1">A18+1</f>
        <v>9</v>
      </c>
      <c r="B19" s="537" t="s">
        <v>476</v>
      </c>
      <c r="C19" s="85">
        <v>15</v>
      </c>
      <c r="D19" s="93"/>
      <c r="E19" s="548"/>
    </row>
    <row r="20" spans="1:7" ht="15.75" customHeight="1" x14ac:dyDescent="0.35">
      <c r="A20" s="551">
        <f t="shared" si="1"/>
        <v>10</v>
      </c>
      <c r="B20" s="537" t="s">
        <v>477</v>
      </c>
      <c r="C20" s="85">
        <v>10</v>
      </c>
      <c r="D20" s="93"/>
      <c r="E20" s="548"/>
    </row>
    <row r="21" spans="1:7" x14ac:dyDescent="0.35">
      <c r="A21" s="551">
        <f t="shared" si="1"/>
        <v>11</v>
      </c>
      <c r="B21" s="539" t="s">
        <v>478</v>
      </c>
      <c r="C21" s="227">
        <v>4650</v>
      </c>
      <c r="D21" s="350"/>
      <c r="E21" s="556"/>
    </row>
    <row r="22" spans="1:7" x14ac:dyDescent="0.35">
      <c r="A22" s="557">
        <f t="shared" si="1"/>
        <v>12</v>
      </c>
      <c r="B22" s="564" t="s">
        <v>479</v>
      </c>
      <c r="C22" s="330">
        <f>IF(AND(ISNUMBER(C20),ISNUMBER(C21)),C21/C20,"")</f>
        <v>465</v>
      </c>
      <c r="D22" s="759" t="str">
        <f t="shared" ref="D22:E22" si="2">IF(AND(ISNUMBER(D20),ISNUMBER(D21)),D21/D20,"")</f>
        <v/>
      </c>
      <c r="E22" s="760" t="str">
        <f t="shared" si="2"/>
        <v/>
      </c>
    </row>
    <row r="23" spans="1:7" x14ac:dyDescent="0.35">
      <c r="A23" s="549"/>
      <c r="B23" s="84" t="s">
        <v>95</v>
      </c>
      <c r="C23" s="53"/>
      <c r="D23" s="53"/>
      <c r="E23" s="299"/>
    </row>
    <row r="24" spans="1:7" x14ac:dyDescent="0.35">
      <c r="A24" s="558">
        <f>A22+1</f>
        <v>13</v>
      </c>
      <c r="B24" s="80" t="s">
        <v>289</v>
      </c>
      <c r="C24" s="68" t="s">
        <v>13</v>
      </c>
      <c r="D24" s="194"/>
      <c r="E24" s="552"/>
      <c r="F24" s="445" t="s">
        <v>172</v>
      </c>
    </row>
    <row r="25" spans="1:7" x14ac:dyDescent="0.35">
      <c r="A25" s="558">
        <f t="shared" ref="A25:A29" si="3">A24+1</f>
        <v>14</v>
      </c>
      <c r="B25" s="565" t="s">
        <v>94</v>
      </c>
      <c r="C25" s="83"/>
      <c r="D25" s="82"/>
      <c r="E25" s="559"/>
      <c r="G25" s="155" t="str">
        <f>IF(AND(B25="[If yes, please specify the benefit(s) here]",OR(D24="Yes",E24="Yes")),"Error: Other benefits not defined","")</f>
        <v/>
      </c>
    </row>
    <row r="26" spans="1:7" x14ac:dyDescent="0.35">
      <c r="A26" s="558">
        <f t="shared" si="3"/>
        <v>15</v>
      </c>
      <c r="B26" s="537" t="s">
        <v>480</v>
      </c>
      <c r="C26" s="68" t="s">
        <v>93</v>
      </c>
      <c r="D26" s="93"/>
      <c r="E26" s="548"/>
      <c r="F26" s="445" t="s">
        <v>172</v>
      </c>
    </row>
    <row r="27" spans="1:7" ht="15.75" customHeight="1" x14ac:dyDescent="0.35">
      <c r="A27" s="558">
        <f t="shared" si="3"/>
        <v>16</v>
      </c>
      <c r="B27" s="537" t="s">
        <v>481</v>
      </c>
      <c r="C27" s="68" t="s">
        <v>93</v>
      </c>
      <c r="D27" s="93"/>
      <c r="E27" s="548"/>
    </row>
    <row r="28" spans="1:7" x14ac:dyDescent="0.35">
      <c r="A28" s="558">
        <f t="shared" si="3"/>
        <v>17</v>
      </c>
      <c r="B28" s="539" t="s">
        <v>482</v>
      </c>
      <c r="C28" s="356" t="s">
        <v>93</v>
      </c>
      <c r="D28" s="350"/>
      <c r="E28" s="556"/>
    </row>
    <row r="29" spans="1:7" x14ac:dyDescent="0.35">
      <c r="A29" s="557">
        <f t="shared" si="3"/>
        <v>18</v>
      </c>
      <c r="B29" s="564" t="s">
        <v>479</v>
      </c>
      <c r="C29" s="330" t="str">
        <f>IF(AND(ISNUMBER(C27),ISNUMBER(C28)),C28/C27,"")</f>
        <v/>
      </c>
      <c r="D29" s="759" t="str">
        <f t="shared" ref="D29:E29" si="4">IF(AND(ISNUMBER(D27),ISNUMBER(D28)),D28/D27,"")</f>
        <v/>
      </c>
      <c r="E29" s="760" t="str">
        <f t="shared" si="4"/>
        <v/>
      </c>
    </row>
    <row r="30" spans="1:7" x14ac:dyDescent="0.35">
      <c r="A30" s="560"/>
      <c r="B30" s="81" t="s">
        <v>92</v>
      </c>
      <c r="C30" s="53"/>
      <c r="D30" s="53"/>
      <c r="E30" s="299"/>
      <c r="F30" s="445" t="s">
        <v>172</v>
      </c>
    </row>
    <row r="31" spans="1:7" ht="28" x14ac:dyDescent="0.35">
      <c r="A31" s="558">
        <f>A29+1</f>
        <v>19</v>
      </c>
      <c r="B31" s="80" t="s">
        <v>379</v>
      </c>
      <c r="C31" s="79">
        <v>1.4999999999999999E-2</v>
      </c>
      <c r="D31" s="885"/>
      <c r="E31" s="886"/>
      <c r="F31" s="445" t="s">
        <v>172</v>
      </c>
    </row>
    <row r="32" spans="1:7" ht="28" x14ac:dyDescent="0.35">
      <c r="A32" s="547">
        <f t="shared" ref="A32:A33" si="5">A31+1</f>
        <v>20</v>
      </c>
      <c r="B32" s="78" t="s">
        <v>380</v>
      </c>
      <c r="C32" s="77"/>
      <c r="D32" s="887"/>
      <c r="E32" s="888"/>
      <c r="F32" s="445" t="s">
        <v>172</v>
      </c>
    </row>
    <row r="33" spans="1:6" ht="15.75" customHeight="1" x14ac:dyDescent="0.35">
      <c r="A33" s="561">
        <f t="shared" si="5"/>
        <v>21</v>
      </c>
      <c r="B33" s="562" t="s">
        <v>483</v>
      </c>
      <c r="C33" s="563">
        <v>1.89</v>
      </c>
      <c r="D33" s="882"/>
      <c r="E33" s="883"/>
      <c r="F33" s="445" t="s">
        <v>172</v>
      </c>
    </row>
    <row r="34" spans="1:6" x14ac:dyDescent="0.35">
      <c r="B34" s="76"/>
    </row>
  </sheetData>
  <sheetProtection algorithmName="SHA-512" hashValue="pGdbm1Fa4cGm/bvRCsZugaJhsbBjbe64wCk6bZx/PoDjvmFSMbE1jYxNMhzVYQ6OHSOHLCzTuNkYcUTdEByUbg==" saltValue="fjFNfuhvZ36OzwH+knu1xg==" spinCount="100000" sheet="1" objects="1" scenarios="1"/>
  <mergeCells count="6">
    <mergeCell ref="D33:E33"/>
    <mergeCell ref="A1:E1"/>
    <mergeCell ref="A3:E3"/>
    <mergeCell ref="A5:E5"/>
    <mergeCell ref="D31:E31"/>
    <mergeCell ref="D32:E32"/>
  </mergeCells>
  <conditionalFormatting sqref="B25">
    <cfRule type="expression" dxfId="5" priority="2">
      <formula>IF(AND(B25="[If yes, please specify the benefit(s) here]",OR(D24="Yes",E24="Yes")),TRUE,FALSE)</formula>
    </cfRule>
  </conditionalFormatting>
  <conditionalFormatting sqref="D11:E12">
    <cfRule type="expression" dxfId="4" priority="11">
      <formula>IF(D$10="No",TRUE,FALSE)</formula>
    </cfRule>
  </conditionalFormatting>
  <conditionalFormatting sqref="D15:E16">
    <cfRule type="expression" dxfId="3" priority="8">
      <formula>IF(D$14="No",TRUE,FALSE)</formula>
    </cfRule>
  </conditionalFormatting>
  <conditionalFormatting sqref="D19:E22">
    <cfRule type="expression" dxfId="2" priority="5">
      <formula>IF(D$18="No",TRUE,FALSE)</formula>
    </cfRule>
  </conditionalFormatting>
  <conditionalFormatting sqref="D26:E28">
    <cfRule type="expression" dxfId="1" priority="3">
      <formula>IF(D$24="No",TRUE,FALSE)</formula>
    </cfRule>
  </conditionalFormatting>
  <conditionalFormatting sqref="D26:E29">
    <cfRule type="expression" dxfId="0" priority="1">
      <formula>IF(D$24="No",TRUE,FALSE)</formula>
    </cfRule>
  </conditionalFormatting>
  <dataValidations count="21">
    <dataValidation type="decimal" errorStyle="warning" allowBlank="1" showInputMessage="1" showErrorMessage="1" error="Please enter days (not hours) per year." sqref="D12:E12 D16:E16" xr:uid="{00000000-0002-0000-0900-000000000000}">
      <formula1>0</formula1>
      <formula2>30</formula2>
    </dataValidation>
    <dataValidation type="decimal" operator="greaterThanOrEqual" allowBlank="1" showInputMessage="1" showErrorMessage="1" error="Please enter a valid number." sqref="D8:E8 D31:E33 D21:E22 D28:E29" xr:uid="{00000000-0002-0000-0900-000002000000}">
      <formula1>0</formula1>
    </dataValidation>
    <dataValidation type="list" allowBlank="1" showInputMessage="1" showErrorMessage="1" sqref="D10:E10 D14:E14 D18:E18 D24:E24" xr:uid="{00000000-0002-0000-0900-000003000000}">
      <formula1>"Yes,No"</formula1>
    </dataValidation>
    <dataValidation allowBlank="1" showInputMessage="1" showErrorMessage="1" prompt="For the purposes of the survey, full-time is defined as at least 30 hours per week. Do not include contracted staff." sqref="F6" xr:uid="{00000000-0002-0000-0900-000004000000}"/>
    <dataValidation allowBlank="1" showInputMessage="1" showErrorMessage="1" prompt="Holidays include only paid days off (being paid for a holiday when not working that day) or compensatory time (vacation hours that an employee receives for working on a holiday that they can later use as paid time off). " sqref="F9" xr:uid="{00000000-0002-0000-0900-000005000000}"/>
    <dataValidation allowBlank="1" showInputMessage="1" showErrorMessage="1" prompt="If the response is &quot;No&quot;, Lines 3 and 4 do not need to be completed." sqref="F10" xr:uid="{00000000-0002-0000-0900-000006000000}"/>
    <dataValidation allowBlank="1" showInputMessage="1" showErrorMessage="1" prompt="If the response is &quot;No&quot;, Lines 6 and 7 do not need to be completed." sqref="F14" xr:uid="{00000000-0002-0000-0900-000008000000}"/>
    <dataValidation allowBlank="1" showInputMessage="1" showErrorMessage="1" prompt="If the response is &quot;No&quot;, Lines 9 through 11 do not need to be completed." sqref="F18" xr:uid="{00000000-0002-0000-0900-00000A000000}"/>
    <dataValidation allowBlank="1" showInputMessage="1" showErrorMessage="1" prompt="If the response is &quot;No&quot;, Lines 14 through 17 do not need to be completed." sqref="F24" xr:uid="{00000000-0002-0000-0900-00000B000000}"/>
    <dataValidation allowBlank="1" showInputMessage="1" showErrorMessage="1" prompt="If your agency provides multiple other benefits, answer the question for the benefit with the greatest cost." sqref="F26:F28" xr:uid="{00000000-0002-0000-0900-00000E000000}"/>
    <dataValidation allowBlank="1" showInputMessage="1" showErrorMessage="1" prompt="If your organization has multiple policies, provide a weighted average of the policies associated with direct care workers in your agency’s HCBS programs." sqref="F33" xr:uid="{00000000-0002-0000-0900-00000F000000}"/>
    <dataValidation allowBlank="1" showInputMessage="1" showErrorMessage="1" prompt="The tax is applied to the first $17,600 in wages paid to each employee and the rate ranges from 0.4 percent to 8.4 percent." sqref="F31" xr:uid="{00000000-0002-0000-0900-000010000000}"/>
    <dataValidation allowBlank="1" showInputMessage="1" showErrorMessage="1" prompt="Agencies should complete only Line 19 (if payments are based on a tax rate) or Line 20 (if the agency pays the actual cost of benefits paid to former payments). Do not include federal unemployment insurance costs." sqref="F30" xr:uid="{00000000-0002-0000-0900-000011000000}"/>
    <dataValidation allowBlank="1" showInputMessage="1" showErrorMessage="1" prompt="Some organizations, including some non-profits, may elect to pay the actual cost of benefits paid to former employees rather than making payments based on a computed tax rate (&quot;payments in lieu of contributions&quot;)." sqref="F32" xr:uid="{00000000-0002-0000-0900-000012000000}"/>
    <dataValidation allowBlank="1" showInputMessage="1" showErrorMessage="1" prompt="Consider only direct care workers when completing this form; do not include administrative and program support staff as these costs are captured on the Admin Staff and Prog Supp forms." sqref="F8" xr:uid="{00000000-0002-0000-0900-000013000000}"/>
    <dataValidation type="whole" operator="lessThanOrEqual" allowBlank="1" showInputMessage="1" showErrorMessage="1" error="Number of employees eligible for holidays cannot exceed total number of employees reported on Line 1." sqref="D11:E11" xr:uid="{00000000-0002-0000-0900-000015000000}">
      <formula1>D$8</formula1>
    </dataValidation>
    <dataValidation type="whole" operator="lessThanOrEqual" allowBlank="1" showInputMessage="1" showErrorMessage="1" error="Number of employees eligible for paid time off cannot exceed total number of employees reported on Line 1." sqref="D15:E15" xr:uid="{00000000-0002-0000-0900-000016000000}">
      <formula1>D$8</formula1>
    </dataValidation>
    <dataValidation type="whole" operator="lessThanOrEqual" allowBlank="1" showInputMessage="1" showErrorMessage="1" error="Number of employees eligible for health insurance cannot exceed total number of employees reported on Line 1." sqref="D26:E27 D19:E19" xr:uid="{00000000-0002-0000-0900-000017000000}">
      <formula1>D$8</formula1>
    </dataValidation>
    <dataValidation type="whole" operator="lessThanOrEqual" allowBlank="1" showInputMessage="1" showErrorMessage="1" error="Number of employees receiving health insurance cannot exceed number of eligible employees reported on Line 15." sqref="D20:E20" xr:uid="{00000000-0002-0000-0900-000018000000}">
      <formula1>D$19</formula1>
    </dataValidation>
    <dataValidation allowBlank="1" showInputMessage="1" showErrorMessage="1" prompt="This value is automatically calculated by dividing total spending from Line 11 by the number of enrolled staff from Line 10." sqref="B22" xr:uid="{AF6D149C-26BB-4692-9DED-169FC2A92261}"/>
    <dataValidation allowBlank="1" showInputMessage="1" showErrorMessage="1" prompt="This value is automatically calculated by dividing total spending from Line 17 by the number of enrolled staff from Line 16." sqref="B29" xr:uid="{C537AD3A-800B-4E05-AA5E-865B158435E0}"/>
  </dataValidations>
  <printOptions horizontalCentered="1"/>
  <pageMargins left="0.25" right="0.25" top="0.75" bottom="0.75" header="0.3" footer="0.3"/>
  <pageSetup scale="95" orientation="landscape" r:id="rId1"/>
  <headerFooter>
    <oddHeader>&amp;C&amp;"Times New Roman,Bold"Vermont Department of Disabilities, Aging and Independent Living
Review of HCBS Payment Methodologies and Rates - Provider Survey&amp;R&amp;"Times New Roman,Regular"Page &amp;P of &amp;N</oddHeader>
    <oddFooter>&amp;R&amp;"Times New Roman,Regular" printed &amp;D&amp;L&amp;"Times New Roman,Regular"Questions? Contact Stephen Pawlowski with Health Management Associates at spawlowski@healthmanagement.com or (602) 466-9840.</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CF38"/>
  <sheetViews>
    <sheetView zoomScaleNormal="100" workbookViewId="0">
      <pane xSplit="3" ySplit="5" topLeftCell="D6" activePane="bottomRight" state="frozen"/>
      <selection pane="topRight" activeCell="D1" sqref="D1"/>
      <selection pane="bottomLeft" activeCell="A6" sqref="A6"/>
      <selection pane="bottomRight" activeCell="D6" sqref="D6"/>
    </sheetView>
  </sheetViews>
  <sheetFormatPr defaultColWidth="8.81640625" defaultRowHeight="14.5" x14ac:dyDescent="0.35"/>
  <cols>
    <col min="1" max="1" width="5.7265625" style="120" customWidth="1"/>
    <col min="2" max="2" width="83.453125" style="120" customWidth="1"/>
    <col min="3" max="4" width="10.7265625" style="120" customWidth="1"/>
    <col min="5" max="79" width="10.26953125" style="120" customWidth="1"/>
    <col min="80" max="80" width="3.453125" style="420" customWidth="1"/>
    <col min="81" max="16384" width="8.81640625" style="120"/>
  </cols>
  <sheetData>
    <row r="1" spans="1:84" x14ac:dyDescent="0.35">
      <c r="A1" s="767" t="str">
        <f>IF(ISBLANK('Contact Info &amp; Revenues'!C7),"",'Contact Info &amp; Revenues'!C7)</f>
        <v/>
      </c>
      <c r="B1" s="767"/>
      <c r="C1" s="767"/>
      <c r="D1" s="395"/>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411"/>
    </row>
    <row r="2" spans="1:84" ht="12" customHeight="1" x14ac:dyDescent="0.35">
      <c r="A2" s="96"/>
      <c r="B2" s="35"/>
      <c r="C2" s="35"/>
      <c r="D2" s="35"/>
      <c r="E2" s="35"/>
      <c r="F2" s="35"/>
      <c r="G2" s="35"/>
      <c r="H2" s="35"/>
      <c r="I2" s="35"/>
      <c r="J2" s="35"/>
      <c r="K2" s="35"/>
      <c r="L2" s="35"/>
      <c r="M2" s="35"/>
      <c r="N2" s="35"/>
      <c r="O2" s="35"/>
      <c r="P2" s="35"/>
      <c r="Q2" s="35"/>
      <c r="R2" s="35"/>
      <c r="S2" s="35"/>
      <c r="T2" s="35"/>
      <c r="U2" s="35"/>
      <c r="V2" s="35"/>
      <c r="W2" s="35"/>
      <c r="X2" s="35"/>
      <c r="Y2" s="35"/>
      <c r="Z2" s="35"/>
      <c r="AA2" s="35"/>
      <c r="AB2" s="35"/>
      <c r="AC2" s="35"/>
      <c r="AD2" s="35"/>
      <c r="AE2" s="35"/>
      <c r="AF2" s="35"/>
      <c r="AG2" s="35"/>
      <c r="AH2" s="35"/>
      <c r="AI2" s="35"/>
      <c r="AJ2" s="35"/>
      <c r="AK2" s="35"/>
      <c r="AL2" s="35"/>
      <c r="AM2" s="35"/>
      <c r="AN2" s="35"/>
      <c r="AO2" s="35"/>
      <c r="AP2" s="35"/>
      <c r="AQ2" s="35"/>
      <c r="AR2" s="35"/>
      <c r="AS2" s="35"/>
      <c r="AT2" s="35"/>
      <c r="AU2" s="35"/>
      <c r="AV2" s="35"/>
      <c r="AW2" s="35"/>
      <c r="AX2" s="35"/>
      <c r="AY2" s="35"/>
      <c r="AZ2" s="35"/>
      <c r="BA2" s="35"/>
      <c r="BB2" s="35"/>
      <c r="BC2" s="35"/>
      <c r="BD2" s="35"/>
      <c r="BE2" s="35"/>
      <c r="BF2" s="35"/>
      <c r="BG2" s="35"/>
      <c r="BH2" s="35"/>
      <c r="BI2" s="35"/>
      <c r="BJ2" s="35"/>
      <c r="BK2" s="35"/>
      <c r="BL2" s="35"/>
      <c r="BM2" s="35"/>
      <c r="BN2" s="35"/>
      <c r="BO2" s="35"/>
      <c r="BP2" s="35"/>
      <c r="BQ2" s="35"/>
      <c r="BR2" s="35"/>
      <c r="BS2" s="35"/>
      <c r="BT2" s="35"/>
      <c r="BU2" s="35"/>
      <c r="BV2" s="35"/>
      <c r="BW2" s="35"/>
      <c r="BX2" s="35"/>
      <c r="BY2" s="35"/>
      <c r="BZ2" s="35"/>
      <c r="CA2" s="35"/>
      <c r="CB2" s="411"/>
    </row>
    <row r="3" spans="1:84" x14ac:dyDescent="0.35">
      <c r="A3" s="881" t="s">
        <v>381</v>
      </c>
      <c r="B3" s="881"/>
      <c r="C3" s="881"/>
      <c r="D3" s="36"/>
      <c r="E3" s="96"/>
      <c r="F3" s="96"/>
      <c r="G3" s="96"/>
      <c r="H3" s="96"/>
      <c r="I3" s="96"/>
      <c r="J3" s="96"/>
      <c r="K3" s="96"/>
      <c r="L3" s="96"/>
      <c r="M3" s="96"/>
      <c r="N3" s="96"/>
      <c r="O3" s="96"/>
      <c r="P3" s="96"/>
      <c r="Q3" s="96"/>
      <c r="R3" s="96"/>
      <c r="S3" s="96"/>
      <c r="T3" s="96"/>
      <c r="U3" s="96"/>
      <c r="V3" s="96"/>
      <c r="W3" s="96"/>
      <c r="X3" s="96"/>
      <c r="Y3" s="96"/>
      <c r="Z3" s="96"/>
      <c r="AA3" s="96"/>
      <c r="AB3" s="96"/>
      <c r="AC3" s="96"/>
      <c r="AD3" s="96"/>
      <c r="AE3" s="96"/>
      <c r="AF3" s="96"/>
      <c r="AG3" s="96"/>
      <c r="AH3" s="96"/>
      <c r="AI3" s="96"/>
      <c r="AJ3" s="96"/>
      <c r="AK3" s="96"/>
      <c r="AL3" s="96"/>
      <c r="AM3" s="96"/>
      <c r="AN3" s="96"/>
      <c r="AO3" s="96"/>
      <c r="AP3" s="96"/>
      <c r="AQ3" s="96"/>
      <c r="AR3" s="96"/>
      <c r="AS3" s="96"/>
      <c r="AT3" s="96"/>
      <c r="AU3" s="96"/>
      <c r="AV3" s="96"/>
      <c r="AW3" s="96"/>
      <c r="AX3" s="96"/>
      <c r="AY3" s="96"/>
      <c r="AZ3" s="96"/>
      <c r="BA3" s="96"/>
      <c r="BB3" s="96"/>
      <c r="BC3" s="96"/>
      <c r="BD3" s="96"/>
      <c r="BE3" s="96"/>
      <c r="BF3" s="96"/>
      <c r="BG3" s="96"/>
      <c r="BH3" s="96"/>
      <c r="BI3" s="96"/>
      <c r="BJ3" s="96"/>
      <c r="BK3" s="96"/>
      <c r="BL3" s="96"/>
      <c r="BM3" s="96"/>
      <c r="BN3" s="96"/>
      <c r="BO3" s="96"/>
      <c r="BP3" s="96"/>
      <c r="BQ3" s="96"/>
      <c r="BR3" s="96"/>
      <c r="BS3" s="96"/>
      <c r="BT3" s="96"/>
      <c r="BU3" s="96"/>
      <c r="BV3" s="96"/>
      <c r="BW3" s="96"/>
      <c r="BX3" s="96"/>
      <c r="BY3" s="96"/>
      <c r="BZ3" s="96"/>
      <c r="CA3" s="96"/>
      <c r="CB3" s="412"/>
    </row>
    <row r="4" spans="1:84" ht="12" customHeight="1" x14ac:dyDescent="0.35">
      <c r="A4" s="191"/>
      <c r="B4" s="191"/>
      <c r="C4" s="191"/>
      <c r="D4" s="191"/>
      <c r="E4" s="191"/>
      <c r="F4" s="191"/>
      <c r="G4" s="191"/>
      <c r="H4" s="191"/>
      <c r="I4" s="191"/>
      <c r="J4" s="191"/>
      <c r="K4" s="191"/>
      <c r="L4" s="191"/>
      <c r="M4" s="191"/>
      <c r="N4" s="191"/>
      <c r="O4" s="191"/>
      <c r="P4" s="191"/>
      <c r="Q4" s="191"/>
      <c r="R4" s="191"/>
      <c r="S4" s="191"/>
      <c r="T4" s="191"/>
      <c r="U4" s="191"/>
      <c r="V4" s="191"/>
      <c r="W4" s="191"/>
      <c r="X4" s="191"/>
      <c r="Y4" s="191"/>
      <c r="Z4" s="191"/>
      <c r="AA4" s="191"/>
      <c r="AB4" s="191"/>
      <c r="AC4" s="191"/>
      <c r="AD4" s="191"/>
      <c r="AE4" s="191"/>
      <c r="AF4" s="191"/>
      <c r="AG4" s="191"/>
      <c r="AH4" s="191"/>
      <c r="AI4" s="191"/>
      <c r="AJ4" s="191"/>
      <c r="AK4" s="191"/>
      <c r="AL4" s="191"/>
      <c r="AM4" s="191"/>
      <c r="AN4" s="191"/>
      <c r="AO4" s="191"/>
      <c r="AP4" s="191"/>
      <c r="AQ4" s="191"/>
      <c r="AR4" s="191"/>
      <c r="AS4" s="191"/>
      <c r="AT4" s="191"/>
      <c r="AU4" s="191"/>
      <c r="AV4" s="191"/>
      <c r="AW4" s="191"/>
      <c r="AX4" s="191"/>
      <c r="AY4" s="191"/>
      <c r="AZ4" s="191"/>
      <c r="BA4" s="191"/>
      <c r="BB4" s="191"/>
      <c r="BC4" s="191"/>
      <c r="BD4" s="191"/>
      <c r="BE4" s="191"/>
      <c r="BF4" s="191"/>
      <c r="BG4" s="191"/>
      <c r="BH4" s="191"/>
      <c r="BI4" s="191"/>
      <c r="BJ4" s="191"/>
      <c r="BK4" s="191"/>
      <c r="BL4" s="191"/>
      <c r="BM4" s="191"/>
      <c r="BN4" s="191"/>
      <c r="BO4" s="191"/>
      <c r="BP4" s="191"/>
      <c r="BQ4" s="191"/>
      <c r="BR4" s="191"/>
      <c r="BS4" s="191"/>
      <c r="BT4" s="191"/>
      <c r="BU4" s="191"/>
      <c r="BV4" s="191"/>
      <c r="BW4" s="191"/>
      <c r="BX4" s="191"/>
      <c r="BY4" s="191"/>
      <c r="BZ4" s="191"/>
      <c r="CA4" s="191"/>
      <c r="CB4" s="413"/>
    </row>
    <row r="5" spans="1:84" ht="30" customHeight="1" x14ac:dyDescent="0.35">
      <c r="A5" s="594" t="s">
        <v>0</v>
      </c>
      <c r="B5" s="601" t="s">
        <v>1</v>
      </c>
      <c r="C5" s="602" t="s">
        <v>2</v>
      </c>
      <c r="D5" s="603" t="s">
        <v>458</v>
      </c>
      <c r="E5" s="603" t="s">
        <v>484</v>
      </c>
      <c r="F5" s="603" t="s">
        <v>485</v>
      </c>
      <c r="G5" s="603" t="s">
        <v>486</v>
      </c>
      <c r="H5" s="603" t="s">
        <v>487</v>
      </c>
      <c r="I5" s="603" t="s">
        <v>488</v>
      </c>
      <c r="J5" s="603" t="s">
        <v>489</v>
      </c>
      <c r="K5" s="603" t="s">
        <v>490</v>
      </c>
      <c r="L5" s="603" t="s">
        <v>491</v>
      </c>
      <c r="M5" s="603" t="s">
        <v>492</v>
      </c>
      <c r="N5" s="603" t="s">
        <v>493</v>
      </c>
      <c r="O5" s="603" t="s">
        <v>494</v>
      </c>
      <c r="P5" s="603" t="s">
        <v>495</v>
      </c>
      <c r="Q5" s="603" t="s">
        <v>496</v>
      </c>
      <c r="R5" s="603" t="s">
        <v>497</v>
      </c>
      <c r="S5" s="603" t="s">
        <v>498</v>
      </c>
      <c r="T5" s="603" t="s">
        <v>499</v>
      </c>
      <c r="U5" s="603" t="s">
        <v>500</v>
      </c>
      <c r="V5" s="603" t="s">
        <v>501</v>
      </c>
      <c r="W5" s="603" t="s">
        <v>502</v>
      </c>
      <c r="X5" s="603" t="s">
        <v>503</v>
      </c>
      <c r="Y5" s="603" t="s">
        <v>504</v>
      </c>
      <c r="Z5" s="603" t="s">
        <v>505</v>
      </c>
      <c r="AA5" s="603" t="s">
        <v>506</v>
      </c>
      <c r="AB5" s="603" t="s">
        <v>507</v>
      </c>
      <c r="AC5" s="603" t="s">
        <v>508</v>
      </c>
      <c r="AD5" s="603" t="s">
        <v>509</v>
      </c>
      <c r="AE5" s="603" t="s">
        <v>510</v>
      </c>
      <c r="AF5" s="603" t="s">
        <v>511</v>
      </c>
      <c r="AG5" s="603" t="s">
        <v>512</v>
      </c>
      <c r="AH5" s="603" t="s">
        <v>513</v>
      </c>
      <c r="AI5" s="603" t="s">
        <v>514</v>
      </c>
      <c r="AJ5" s="603" t="s">
        <v>515</v>
      </c>
      <c r="AK5" s="603" t="s">
        <v>516</v>
      </c>
      <c r="AL5" s="603" t="s">
        <v>517</v>
      </c>
      <c r="AM5" s="603" t="s">
        <v>518</v>
      </c>
      <c r="AN5" s="603" t="s">
        <v>519</v>
      </c>
      <c r="AO5" s="603" t="s">
        <v>520</v>
      </c>
      <c r="AP5" s="603" t="s">
        <v>521</v>
      </c>
      <c r="AQ5" s="603" t="s">
        <v>522</v>
      </c>
      <c r="AR5" s="603" t="s">
        <v>523</v>
      </c>
      <c r="AS5" s="603" t="s">
        <v>524</v>
      </c>
      <c r="AT5" s="603" t="s">
        <v>525</v>
      </c>
      <c r="AU5" s="603" t="s">
        <v>526</v>
      </c>
      <c r="AV5" s="603" t="s">
        <v>527</v>
      </c>
      <c r="AW5" s="603" t="s">
        <v>528</v>
      </c>
      <c r="AX5" s="603" t="s">
        <v>529</v>
      </c>
      <c r="AY5" s="603" t="s">
        <v>530</v>
      </c>
      <c r="AZ5" s="603" t="s">
        <v>531</v>
      </c>
      <c r="BA5" s="603" t="s">
        <v>532</v>
      </c>
      <c r="BB5" s="603" t="s">
        <v>533</v>
      </c>
      <c r="BC5" s="603" t="s">
        <v>534</v>
      </c>
      <c r="BD5" s="603" t="s">
        <v>535</v>
      </c>
      <c r="BE5" s="603" t="s">
        <v>536</v>
      </c>
      <c r="BF5" s="603" t="s">
        <v>537</v>
      </c>
      <c r="BG5" s="603" t="s">
        <v>538</v>
      </c>
      <c r="BH5" s="603" t="s">
        <v>539</v>
      </c>
      <c r="BI5" s="603" t="s">
        <v>540</v>
      </c>
      <c r="BJ5" s="603" t="s">
        <v>541</v>
      </c>
      <c r="BK5" s="603" t="s">
        <v>542</v>
      </c>
      <c r="BL5" s="603" t="s">
        <v>543</v>
      </c>
      <c r="BM5" s="603" t="s">
        <v>544</v>
      </c>
      <c r="BN5" s="603" t="s">
        <v>545</v>
      </c>
      <c r="BO5" s="603" t="s">
        <v>546</v>
      </c>
      <c r="BP5" s="603" t="s">
        <v>547</v>
      </c>
      <c r="BQ5" s="603" t="s">
        <v>548</v>
      </c>
      <c r="BR5" s="603" t="s">
        <v>549</v>
      </c>
      <c r="BS5" s="603" t="s">
        <v>550</v>
      </c>
      <c r="BT5" s="603" t="s">
        <v>551</v>
      </c>
      <c r="BU5" s="603" t="s">
        <v>552</v>
      </c>
      <c r="BV5" s="603" t="s">
        <v>553</v>
      </c>
      <c r="BW5" s="603" t="s">
        <v>554</v>
      </c>
      <c r="BX5" s="603" t="s">
        <v>555</v>
      </c>
      <c r="BY5" s="603" t="s">
        <v>556</v>
      </c>
      <c r="BZ5" s="603" t="s">
        <v>557</v>
      </c>
      <c r="CA5" s="604" t="s">
        <v>558</v>
      </c>
      <c r="CB5" s="414"/>
    </row>
    <row r="6" spans="1:84" ht="15" customHeight="1" x14ac:dyDescent="0.35">
      <c r="A6" s="549"/>
      <c r="B6" s="84" t="s">
        <v>15</v>
      </c>
      <c r="C6" s="213"/>
      <c r="D6" s="213"/>
      <c r="E6" s="213"/>
      <c r="F6" s="213"/>
      <c r="G6" s="213"/>
      <c r="H6" s="213"/>
      <c r="I6" s="213"/>
      <c r="J6" s="213"/>
      <c r="K6" s="213"/>
      <c r="L6" s="213"/>
      <c r="M6" s="213"/>
      <c r="N6" s="213"/>
      <c r="O6" s="213"/>
      <c r="P6" s="213"/>
      <c r="Q6" s="213"/>
      <c r="R6" s="213"/>
      <c r="S6" s="213"/>
      <c r="T6" s="213"/>
      <c r="U6" s="213"/>
      <c r="V6" s="213"/>
      <c r="W6" s="213"/>
      <c r="X6" s="213"/>
      <c r="Y6" s="213"/>
      <c r="Z6" s="213"/>
      <c r="AA6" s="213"/>
      <c r="AB6" s="213"/>
      <c r="AC6" s="213"/>
      <c r="AD6" s="213"/>
      <c r="AE6" s="213"/>
      <c r="AF6" s="213"/>
      <c r="AG6" s="213"/>
      <c r="AH6" s="213"/>
      <c r="AI6" s="213"/>
      <c r="AJ6" s="213"/>
      <c r="AK6" s="213"/>
      <c r="AL6" s="213"/>
      <c r="AM6" s="213"/>
      <c r="AN6" s="213"/>
      <c r="AO6" s="213"/>
      <c r="AP6" s="213"/>
      <c r="AQ6" s="213"/>
      <c r="AR6" s="213"/>
      <c r="AS6" s="213"/>
      <c r="AT6" s="213"/>
      <c r="AU6" s="213"/>
      <c r="AV6" s="213"/>
      <c r="AW6" s="213"/>
      <c r="AX6" s="213"/>
      <c r="AY6" s="213"/>
      <c r="AZ6" s="213"/>
      <c r="BA6" s="213"/>
      <c r="BB6" s="213"/>
      <c r="BC6" s="213"/>
      <c r="BD6" s="213"/>
      <c r="BE6" s="213"/>
      <c r="BF6" s="213"/>
      <c r="BG6" s="213"/>
      <c r="BH6" s="213"/>
      <c r="BI6" s="213"/>
      <c r="BJ6" s="213"/>
      <c r="BK6" s="213"/>
      <c r="BL6" s="213"/>
      <c r="BM6" s="213"/>
      <c r="BN6" s="213"/>
      <c r="BO6" s="213"/>
      <c r="BP6" s="213"/>
      <c r="BQ6" s="213"/>
      <c r="BR6" s="213"/>
      <c r="BS6" s="213"/>
      <c r="BT6" s="213"/>
      <c r="BU6" s="213"/>
      <c r="BV6" s="213"/>
      <c r="BW6" s="213"/>
      <c r="BX6" s="213"/>
      <c r="BY6" s="213"/>
      <c r="BZ6" s="213"/>
      <c r="CA6" s="605"/>
      <c r="CB6" s="415"/>
      <c r="CD6" s="214"/>
    </row>
    <row r="7" spans="1:84" ht="15" customHeight="1" x14ac:dyDescent="0.35">
      <c r="A7" s="558">
        <v>1</v>
      </c>
      <c r="B7" s="210" t="s">
        <v>561</v>
      </c>
      <c r="C7" s="225">
        <v>12</v>
      </c>
      <c r="D7" s="494"/>
      <c r="E7" s="82"/>
      <c r="F7" s="82"/>
      <c r="G7" s="82"/>
      <c r="H7" s="82"/>
      <c r="I7" s="82"/>
      <c r="J7" s="82"/>
      <c r="K7" s="82"/>
      <c r="L7" s="82"/>
      <c r="M7" s="82"/>
      <c r="N7" s="82"/>
      <c r="O7" s="82"/>
      <c r="P7" s="82"/>
      <c r="Q7" s="82"/>
      <c r="R7" s="82"/>
      <c r="S7" s="82"/>
      <c r="T7" s="82"/>
      <c r="U7" s="82"/>
      <c r="V7" s="82"/>
      <c r="W7" s="82"/>
      <c r="X7" s="82"/>
      <c r="Y7" s="82"/>
      <c r="Z7" s="82"/>
      <c r="AA7" s="82"/>
      <c r="AB7" s="82"/>
      <c r="AC7" s="82"/>
      <c r="AD7" s="82"/>
      <c r="AE7" s="82"/>
      <c r="AF7" s="82"/>
      <c r="AG7" s="82"/>
      <c r="AH7" s="82"/>
      <c r="AI7" s="82"/>
      <c r="AJ7" s="82"/>
      <c r="AK7" s="82"/>
      <c r="AL7" s="82"/>
      <c r="AM7" s="82"/>
      <c r="AN7" s="82"/>
      <c r="AO7" s="82"/>
      <c r="AP7" s="82"/>
      <c r="AQ7" s="82"/>
      <c r="AR7" s="82"/>
      <c r="AS7" s="82"/>
      <c r="AT7" s="82"/>
      <c r="AU7" s="82"/>
      <c r="AV7" s="82"/>
      <c r="AW7" s="82"/>
      <c r="AX7" s="82"/>
      <c r="AY7" s="82"/>
      <c r="AZ7" s="82"/>
      <c r="BA7" s="82"/>
      <c r="BB7" s="82"/>
      <c r="BC7" s="82"/>
      <c r="BD7" s="82"/>
      <c r="BE7" s="82"/>
      <c r="BF7" s="82"/>
      <c r="BG7" s="82"/>
      <c r="BH7" s="82"/>
      <c r="BI7" s="82"/>
      <c r="BJ7" s="82"/>
      <c r="BK7" s="82"/>
      <c r="BL7" s="82"/>
      <c r="BM7" s="82"/>
      <c r="BN7" s="82"/>
      <c r="BO7" s="82"/>
      <c r="BP7" s="82"/>
      <c r="BQ7" s="82"/>
      <c r="BR7" s="82"/>
      <c r="BS7" s="82"/>
      <c r="BT7" s="82"/>
      <c r="BU7" s="82"/>
      <c r="BV7" s="82"/>
      <c r="BW7" s="82"/>
      <c r="BX7" s="82"/>
      <c r="BY7" s="82"/>
      <c r="BZ7" s="82"/>
      <c r="CA7" s="606"/>
      <c r="CB7" s="418"/>
      <c r="CD7" s="215"/>
    </row>
    <row r="8" spans="1:84" ht="15" customHeight="1" x14ac:dyDescent="0.35">
      <c r="A8" s="561">
        <f>A7+1</f>
        <v>2</v>
      </c>
      <c r="B8" s="317" t="s">
        <v>562</v>
      </c>
      <c r="C8" s="619">
        <v>1</v>
      </c>
      <c r="D8" s="620"/>
      <c r="E8" s="621"/>
      <c r="F8" s="621"/>
      <c r="G8" s="621"/>
      <c r="H8" s="621"/>
      <c r="I8" s="621"/>
      <c r="J8" s="621"/>
      <c r="K8" s="621"/>
      <c r="L8" s="621"/>
      <c r="M8" s="621"/>
      <c r="N8" s="621"/>
      <c r="O8" s="621"/>
      <c r="P8" s="621"/>
      <c r="Q8" s="621"/>
      <c r="R8" s="621"/>
      <c r="S8" s="621"/>
      <c r="T8" s="621"/>
      <c r="U8" s="621"/>
      <c r="V8" s="621"/>
      <c r="W8" s="621"/>
      <c r="X8" s="621"/>
      <c r="Y8" s="621"/>
      <c r="Z8" s="621"/>
      <c r="AA8" s="621"/>
      <c r="AB8" s="621"/>
      <c r="AC8" s="621"/>
      <c r="AD8" s="621"/>
      <c r="AE8" s="621"/>
      <c r="AF8" s="621"/>
      <c r="AG8" s="621"/>
      <c r="AH8" s="621"/>
      <c r="AI8" s="621"/>
      <c r="AJ8" s="621"/>
      <c r="AK8" s="621"/>
      <c r="AL8" s="621"/>
      <c r="AM8" s="621"/>
      <c r="AN8" s="621"/>
      <c r="AO8" s="621"/>
      <c r="AP8" s="621"/>
      <c r="AQ8" s="621"/>
      <c r="AR8" s="621"/>
      <c r="AS8" s="621"/>
      <c r="AT8" s="621"/>
      <c r="AU8" s="621"/>
      <c r="AV8" s="621"/>
      <c r="AW8" s="621"/>
      <c r="AX8" s="621"/>
      <c r="AY8" s="621"/>
      <c r="AZ8" s="621"/>
      <c r="BA8" s="621"/>
      <c r="BB8" s="621"/>
      <c r="BC8" s="621"/>
      <c r="BD8" s="621"/>
      <c r="BE8" s="621"/>
      <c r="BF8" s="621"/>
      <c r="BG8" s="621"/>
      <c r="BH8" s="621"/>
      <c r="BI8" s="621"/>
      <c r="BJ8" s="621"/>
      <c r="BK8" s="621"/>
      <c r="BL8" s="621"/>
      <c r="BM8" s="621"/>
      <c r="BN8" s="621"/>
      <c r="BO8" s="621"/>
      <c r="BP8" s="621"/>
      <c r="BQ8" s="621"/>
      <c r="BR8" s="621"/>
      <c r="BS8" s="621"/>
      <c r="BT8" s="621"/>
      <c r="BU8" s="621"/>
      <c r="BV8" s="621"/>
      <c r="BW8" s="621"/>
      <c r="BX8" s="621"/>
      <c r="BY8" s="621"/>
      <c r="BZ8" s="621"/>
      <c r="CA8" s="622"/>
      <c r="CB8" s="418"/>
      <c r="CD8" s="216"/>
    </row>
    <row r="9" spans="1:84" ht="15" customHeight="1" x14ac:dyDescent="0.35">
      <c r="A9" s="607"/>
      <c r="B9" s="608" t="s">
        <v>14</v>
      </c>
      <c r="C9" s="209"/>
      <c r="D9" s="151"/>
      <c r="E9" s="151"/>
      <c r="F9" s="151"/>
      <c r="G9" s="151"/>
      <c r="H9" s="151"/>
      <c r="I9" s="151"/>
      <c r="J9" s="151"/>
      <c r="K9" s="151"/>
      <c r="L9" s="151"/>
      <c r="M9" s="151"/>
      <c r="N9" s="151"/>
      <c r="O9" s="151"/>
      <c r="P9" s="151"/>
      <c r="Q9" s="151"/>
      <c r="R9" s="151"/>
      <c r="S9" s="151"/>
      <c r="T9" s="151"/>
      <c r="U9" s="151"/>
      <c r="V9" s="151"/>
      <c r="W9" s="151"/>
      <c r="X9" s="151"/>
      <c r="Y9" s="151"/>
      <c r="Z9" s="151"/>
      <c r="AA9" s="151"/>
      <c r="AB9" s="151"/>
      <c r="AC9" s="151"/>
      <c r="AD9" s="151"/>
      <c r="AE9" s="151"/>
      <c r="AF9" s="151"/>
      <c r="AG9" s="151"/>
      <c r="AH9" s="151"/>
      <c r="AI9" s="151"/>
      <c r="AJ9" s="151"/>
      <c r="AK9" s="151"/>
      <c r="AL9" s="151"/>
      <c r="AM9" s="151"/>
      <c r="AN9" s="151"/>
      <c r="AO9" s="151"/>
      <c r="AP9" s="151"/>
      <c r="AQ9" s="151"/>
      <c r="AR9" s="151"/>
      <c r="AS9" s="151"/>
      <c r="AT9" s="151"/>
      <c r="AU9" s="151"/>
      <c r="AV9" s="151"/>
      <c r="AW9" s="151"/>
      <c r="AX9" s="151"/>
      <c r="AY9" s="151"/>
      <c r="AZ9" s="151"/>
      <c r="BA9" s="151"/>
      <c r="BB9" s="151"/>
      <c r="BC9" s="151"/>
      <c r="BD9" s="151"/>
      <c r="BE9" s="151"/>
      <c r="BF9" s="151"/>
      <c r="BG9" s="151"/>
      <c r="BH9" s="151"/>
      <c r="BI9" s="151"/>
      <c r="BJ9" s="151"/>
      <c r="BK9" s="151"/>
      <c r="BL9" s="151"/>
      <c r="BM9" s="151"/>
      <c r="BN9" s="151"/>
      <c r="BO9" s="151"/>
      <c r="BP9" s="151"/>
      <c r="BQ9" s="151"/>
      <c r="BR9" s="151"/>
      <c r="BS9" s="151"/>
      <c r="BT9" s="151"/>
      <c r="BU9" s="151"/>
      <c r="BV9" s="151"/>
      <c r="BW9" s="151"/>
      <c r="BX9" s="151"/>
      <c r="BY9" s="151"/>
      <c r="BZ9" s="151"/>
      <c r="CA9" s="546"/>
      <c r="CB9" s="415"/>
    </row>
    <row r="10" spans="1:84" ht="15" customHeight="1" x14ac:dyDescent="0.35">
      <c r="A10" s="547">
        <f>A8+1</f>
        <v>3</v>
      </c>
      <c r="B10" s="211" t="s">
        <v>459</v>
      </c>
      <c r="C10" s="224" t="s">
        <v>460</v>
      </c>
      <c r="D10" s="82"/>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5"/>
      <c r="AT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c r="BT10" s="5"/>
      <c r="BU10" s="5"/>
      <c r="BV10" s="5"/>
      <c r="BW10" s="5"/>
      <c r="BX10" s="5"/>
      <c r="BY10" s="5"/>
      <c r="BZ10" s="5"/>
      <c r="CA10" s="609"/>
      <c r="CB10" s="417"/>
      <c r="CD10" s="212"/>
    </row>
    <row r="11" spans="1:84" ht="15" customHeight="1" x14ac:dyDescent="0.35">
      <c r="A11" s="547">
        <f>+A10+1</f>
        <v>4</v>
      </c>
      <c r="B11" s="211" t="s">
        <v>462</v>
      </c>
      <c r="C11" s="224">
        <v>2080</v>
      </c>
      <c r="D11" s="82"/>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c r="BT11" s="5"/>
      <c r="BU11" s="5"/>
      <c r="BV11" s="5"/>
      <c r="BW11" s="5"/>
      <c r="BX11" s="5"/>
      <c r="BY11" s="5"/>
      <c r="BZ11" s="5"/>
      <c r="CA11" s="609"/>
      <c r="CB11" s="417"/>
      <c r="CD11" s="212"/>
    </row>
    <row r="12" spans="1:84" ht="15" customHeight="1" x14ac:dyDescent="0.35">
      <c r="A12" s="547">
        <f>+A11+1</f>
        <v>5</v>
      </c>
      <c r="B12" s="211" t="s">
        <v>559</v>
      </c>
      <c r="C12" s="332">
        <v>0.85</v>
      </c>
      <c r="D12" s="8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610"/>
      <c r="CB12" s="417"/>
      <c r="CD12" s="212"/>
    </row>
    <row r="13" spans="1:84" ht="15" customHeight="1" x14ac:dyDescent="0.35">
      <c r="A13" s="547">
        <f>+A12+1</f>
        <v>6</v>
      </c>
      <c r="B13" s="211" t="s">
        <v>560</v>
      </c>
      <c r="C13" s="224">
        <v>35</v>
      </c>
      <c r="D13" s="82"/>
      <c r="E13" s="499"/>
      <c r="F13" s="499"/>
      <c r="G13" s="499"/>
      <c r="H13" s="499"/>
      <c r="I13" s="499"/>
      <c r="J13" s="499"/>
      <c r="K13" s="499"/>
      <c r="L13" s="499"/>
      <c r="M13" s="499"/>
      <c r="N13" s="499"/>
      <c r="O13" s="499"/>
      <c r="P13" s="499"/>
      <c r="Q13" s="499"/>
      <c r="R13" s="499"/>
      <c r="S13" s="499"/>
      <c r="T13" s="499"/>
      <c r="U13" s="499"/>
      <c r="V13" s="499"/>
      <c r="W13" s="499"/>
      <c r="X13" s="499"/>
      <c r="Y13" s="499"/>
      <c r="Z13" s="499"/>
      <c r="AA13" s="499"/>
      <c r="AB13" s="499"/>
      <c r="AC13" s="499"/>
      <c r="AD13" s="499"/>
      <c r="AE13" s="499"/>
      <c r="AF13" s="499"/>
      <c r="AG13" s="499"/>
      <c r="AH13" s="499"/>
      <c r="AI13" s="499"/>
      <c r="AJ13" s="499"/>
      <c r="AK13" s="499"/>
      <c r="AL13" s="499"/>
      <c r="AM13" s="499"/>
      <c r="AN13" s="499"/>
      <c r="AO13" s="499"/>
      <c r="AP13" s="499"/>
      <c r="AQ13" s="499"/>
      <c r="AR13" s="499"/>
      <c r="AS13" s="499"/>
      <c r="AT13" s="499"/>
      <c r="AU13" s="499"/>
      <c r="AV13" s="499"/>
      <c r="AW13" s="499"/>
      <c r="AX13" s="499"/>
      <c r="AY13" s="499"/>
      <c r="AZ13" s="499"/>
      <c r="BA13" s="499"/>
      <c r="BB13" s="499"/>
      <c r="BC13" s="499"/>
      <c r="BD13" s="499"/>
      <c r="BE13" s="499"/>
      <c r="BF13" s="499"/>
      <c r="BG13" s="499"/>
      <c r="BH13" s="499"/>
      <c r="BI13" s="499"/>
      <c r="BJ13" s="499"/>
      <c r="BK13" s="499"/>
      <c r="BL13" s="499"/>
      <c r="BM13" s="499"/>
      <c r="BN13" s="499"/>
      <c r="BO13" s="499"/>
      <c r="BP13" s="499"/>
      <c r="BQ13" s="499"/>
      <c r="BR13" s="499"/>
      <c r="BS13" s="499"/>
      <c r="BT13" s="499"/>
      <c r="BU13" s="499"/>
      <c r="BV13" s="499"/>
      <c r="BW13" s="499"/>
      <c r="BX13" s="499"/>
      <c r="BY13" s="499"/>
      <c r="BZ13" s="499"/>
      <c r="CA13" s="611"/>
      <c r="CB13" s="417"/>
      <c r="CD13" s="212"/>
    </row>
    <row r="14" spans="1:84" ht="15" customHeight="1" x14ac:dyDescent="0.35">
      <c r="A14" s="549"/>
      <c r="B14" s="217" t="s">
        <v>452</v>
      </c>
      <c r="C14" s="213"/>
      <c r="D14" s="328"/>
      <c r="E14" s="328"/>
      <c r="F14" s="328"/>
      <c r="G14" s="328"/>
      <c r="H14" s="328"/>
      <c r="I14" s="328"/>
      <c r="J14" s="328"/>
      <c r="K14" s="328"/>
      <c r="L14" s="328"/>
      <c r="M14" s="328"/>
      <c r="N14" s="328"/>
      <c r="O14" s="328"/>
      <c r="P14" s="328"/>
      <c r="Q14" s="328"/>
      <c r="R14" s="328"/>
      <c r="S14" s="328"/>
      <c r="T14" s="328"/>
      <c r="U14" s="328"/>
      <c r="V14" s="328"/>
      <c r="W14" s="328"/>
      <c r="X14" s="328"/>
      <c r="Y14" s="328"/>
      <c r="Z14" s="328"/>
      <c r="AA14" s="328"/>
      <c r="AB14" s="328"/>
      <c r="AC14" s="328"/>
      <c r="AD14" s="328"/>
      <c r="AE14" s="328"/>
      <c r="AF14" s="328"/>
      <c r="AG14" s="328"/>
      <c r="AH14" s="328"/>
      <c r="AI14" s="328"/>
      <c r="AJ14" s="328"/>
      <c r="AK14" s="328"/>
      <c r="AL14" s="328"/>
      <c r="AM14" s="328"/>
      <c r="AN14" s="328"/>
      <c r="AO14" s="328"/>
      <c r="AP14" s="328"/>
      <c r="AQ14" s="328"/>
      <c r="AR14" s="328"/>
      <c r="AS14" s="328"/>
      <c r="AT14" s="328"/>
      <c r="AU14" s="328"/>
      <c r="AV14" s="328"/>
      <c r="AW14" s="328"/>
      <c r="AX14" s="328"/>
      <c r="AY14" s="328"/>
      <c r="AZ14" s="328"/>
      <c r="BA14" s="328"/>
      <c r="BB14" s="328"/>
      <c r="BC14" s="328"/>
      <c r="BD14" s="328"/>
      <c r="BE14" s="328"/>
      <c r="BF14" s="328"/>
      <c r="BG14" s="328"/>
      <c r="BH14" s="328"/>
      <c r="BI14" s="328"/>
      <c r="BJ14" s="328"/>
      <c r="BK14" s="328"/>
      <c r="BL14" s="328"/>
      <c r="BM14" s="328"/>
      <c r="BN14" s="328"/>
      <c r="BO14" s="328"/>
      <c r="BP14" s="328"/>
      <c r="BQ14" s="328"/>
      <c r="BR14" s="328"/>
      <c r="BS14" s="328"/>
      <c r="BT14" s="328"/>
      <c r="BU14" s="328"/>
      <c r="BV14" s="328"/>
      <c r="BW14" s="328"/>
      <c r="BX14" s="328"/>
      <c r="BY14" s="328"/>
      <c r="BZ14" s="328"/>
      <c r="CA14" s="612"/>
      <c r="CB14" s="418"/>
      <c r="CD14" s="220"/>
      <c r="CF14" s="221"/>
    </row>
    <row r="15" spans="1:84" ht="15" customHeight="1" x14ac:dyDescent="0.35">
      <c r="A15" s="581">
        <f>+A13+1</f>
        <v>7</v>
      </c>
      <c r="B15" s="218" t="s">
        <v>7</v>
      </c>
      <c r="C15" s="226">
        <v>40</v>
      </c>
      <c r="D15" s="82"/>
      <c r="E15" s="3"/>
      <c r="F15" s="3"/>
      <c r="G15" s="3"/>
      <c r="H15" s="3"/>
      <c r="I15" s="3"/>
      <c r="J15" s="3"/>
      <c r="K15" s="3"/>
      <c r="L15" s="3"/>
      <c r="M15" s="3"/>
      <c r="N15" s="3"/>
      <c r="O15" s="3"/>
      <c r="P15" s="3"/>
      <c r="Q15" s="3"/>
      <c r="R15" s="3"/>
      <c r="S15" s="3"/>
      <c r="T15" s="3"/>
      <c r="U15" s="3"/>
      <c r="V15" s="3"/>
      <c r="W15" s="3"/>
      <c r="X15" s="3"/>
      <c r="Y15" s="3"/>
      <c r="Z15" s="3"/>
      <c r="AA15" s="3"/>
      <c r="AB15" s="3"/>
      <c r="AC15" s="3"/>
      <c r="AD15" s="3"/>
      <c r="AE15" s="3"/>
      <c r="AF15" s="3"/>
      <c r="AG15" s="3"/>
      <c r="AH15" s="3"/>
      <c r="AI15" s="3"/>
      <c r="AJ15" s="3"/>
      <c r="AK15" s="3"/>
      <c r="AL15" s="3"/>
      <c r="AM15" s="3"/>
      <c r="AN15" s="3"/>
      <c r="AO15" s="3"/>
      <c r="AP15" s="3"/>
      <c r="AQ15" s="3"/>
      <c r="AR15" s="3"/>
      <c r="AS15" s="3"/>
      <c r="AT15" s="3"/>
      <c r="AU15" s="3"/>
      <c r="AV15" s="3"/>
      <c r="AW15" s="3"/>
      <c r="AX15" s="3"/>
      <c r="AY15" s="3"/>
      <c r="AZ15" s="3"/>
      <c r="BA15" s="3"/>
      <c r="BB15" s="3"/>
      <c r="BC15" s="3"/>
      <c r="BD15" s="3"/>
      <c r="BE15" s="3"/>
      <c r="BF15" s="3"/>
      <c r="BG15" s="3"/>
      <c r="BH15" s="3"/>
      <c r="BI15" s="3"/>
      <c r="BJ15" s="3"/>
      <c r="BK15" s="3"/>
      <c r="BL15" s="3"/>
      <c r="BM15" s="3"/>
      <c r="BN15" s="3"/>
      <c r="BO15" s="3"/>
      <c r="BP15" s="3"/>
      <c r="BQ15" s="3"/>
      <c r="BR15" s="3"/>
      <c r="BS15" s="3"/>
      <c r="BT15" s="3"/>
      <c r="BU15" s="3"/>
      <c r="BV15" s="3"/>
      <c r="BW15" s="3"/>
      <c r="BX15" s="3"/>
      <c r="BY15" s="3"/>
      <c r="BZ15" s="3"/>
      <c r="CA15" s="613"/>
      <c r="CB15" s="419"/>
      <c r="CD15" s="220"/>
    </row>
    <row r="16" spans="1:84" ht="15" customHeight="1" x14ac:dyDescent="0.35">
      <c r="A16" s="558">
        <f t="shared" ref="A16:A36" si="0">+A15+1</f>
        <v>8</v>
      </c>
      <c r="B16" s="501" t="s">
        <v>464</v>
      </c>
      <c r="C16" s="87">
        <v>10</v>
      </c>
      <c r="D16" s="82"/>
      <c r="E16" s="374"/>
      <c r="F16" s="374"/>
      <c r="G16" s="374"/>
      <c r="H16" s="374"/>
      <c r="I16" s="374"/>
      <c r="J16" s="374"/>
      <c r="K16" s="374"/>
      <c r="L16" s="374"/>
      <c r="M16" s="374"/>
      <c r="N16" s="374"/>
      <c r="O16" s="374"/>
      <c r="P16" s="374"/>
      <c r="Q16" s="374"/>
      <c r="R16" s="374"/>
      <c r="S16" s="374"/>
      <c r="T16" s="374"/>
      <c r="U16" s="374"/>
      <c r="V16" s="374"/>
      <c r="W16" s="374"/>
      <c r="X16" s="374"/>
      <c r="Y16" s="374"/>
      <c r="Z16" s="374"/>
      <c r="AA16" s="374"/>
      <c r="AB16" s="374"/>
      <c r="AC16" s="374"/>
      <c r="AD16" s="374"/>
      <c r="AE16" s="374"/>
      <c r="AF16" s="374"/>
      <c r="AG16" s="374"/>
      <c r="AH16" s="374"/>
      <c r="AI16" s="374"/>
      <c r="AJ16" s="374"/>
      <c r="AK16" s="374"/>
      <c r="AL16" s="374"/>
      <c r="AM16" s="374"/>
      <c r="AN16" s="374"/>
      <c r="AO16" s="374"/>
      <c r="AP16" s="374"/>
      <c r="AQ16" s="374"/>
      <c r="AR16" s="374"/>
      <c r="AS16" s="374"/>
      <c r="AT16" s="374"/>
      <c r="AU16" s="374"/>
      <c r="AV16" s="374"/>
      <c r="AW16" s="374"/>
      <c r="AX16" s="374"/>
      <c r="AY16" s="374"/>
      <c r="AZ16" s="374"/>
      <c r="BA16" s="374"/>
      <c r="BB16" s="374"/>
      <c r="BC16" s="374"/>
      <c r="BD16" s="374"/>
      <c r="BE16" s="374"/>
      <c r="BF16" s="374"/>
      <c r="BG16" s="374"/>
      <c r="BH16" s="374"/>
      <c r="BI16" s="374"/>
      <c r="BJ16" s="374"/>
      <c r="BK16" s="374"/>
      <c r="BL16" s="374"/>
      <c r="BM16" s="374"/>
      <c r="BN16" s="374"/>
      <c r="BO16" s="374"/>
      <c r="BP16" s="374"/>
      <c r="BQ16" s="374"/>
      <c r="BR16" s="374"/>
      <c r="BS16" s="374"/>
      <c r="BT16" s="374"/>
      <c r="BU16" s="374"/>
      <c r="BV16" s="374"/>
      <c r="BW16" s="374"/>
      <c r="BX16" s="374"/>
      <c r="BY16" s="374"/>
      <c r="BZ16" s="374"/>
      <c r="CA16" s="613"/>
      <c r="CB16" s="419"/>
    </row>
    <row r="17" spans="1:81" ht="15" customHeight="1" x14ac:dyDescent="0.35">
      <c r="A17" s="558">
        <f t="shared" si="0"/>
        <v>9</v>
      </c>
      <c r="B17" s="501" t="s">
        <v>564</v>
      </c>
      <c r="C17" s="87">
        <v>2.5</v>
      </c>
      <c r="D17" s="82"/>
      <c r="E17" s="374"/>
      <c r="F17" s="374"/>
      <c r="G17" s="374"/>
      <c r="H17" s="374"/>
      <c r="I17" s="374"/>
      <c r="J17" s="374"/>
      <c r="K17" s="374"/>
      <c r="L17" s="374"/>
      <c r="M17" s="374"/>
      <c r="N17" s="374"/>
      <c r="O17" s="374"/>
      <c r="P17" s="374"/>
      <c r="Q17" s="374"/>
      <c r="R17" s="374"/>
      <c r="S17" s="374"/>
      <c r="T17" s="374"/>
      <c r="U17" s="374"/>
      <c r="V17" s="374"/>
      <c r="W17" s="374"/>
      <c r="X17" s="374"/>
      <c r="Y17" s="374"/>
      <c r="Z17" s="374"/>
      <c r="AA17" s="374"/>
      <c r="AB17" s="374"/>
      <c r="AC17" s="374"/>
      <c r="AD17" s="374"/>
      <c r="AE17" s="374"/>
      <c r="AF17" s="374"/>
      <c r="AG17" s="374"/>
      <c r="AH17" s="374"/>
      <c r="AI17" s="374"/>
      <c r="AJ17" s="374"/>
      <c r="AK17" s="374"/>
      <c r="AL17" s="374"/>
      <c r="AM17" s="374"/>
      <c r="AN17" s="374"/>
      <c r="AO17" s="374"/>
      <c r="AP17" s="374"/>
      <c r="AQ17" s="374"/>
      <c r="AR17" s="374"/>
      <c r="AS17" s="374"/>
      <c r="AT17" s="374"/>
      <c r="AU17" s="374"/>
      <c r="AV17" s="374"/>
      <c r="AW17" s="374"/>
      <c r="AX17" s="374"/>
      <c r="AY17" s="374"/>
      <c r="AZ17" s="374"/>
      <c r="BA17" s="374"/>
      <c r="BB17" s="374"/>
      <c r="BC17" s="374"/>
      <c r="BD17" s="374"/>
      <c r="BE17" s="374"/>
      <c r="BF17" s="374"/>
      <c r="BG17" s="374"/>
      <c r="BH17" s="374"/>
      <c r="BI17" s="374"/>
      <c r="BJ17" s="374"/>
      <c r="BK17" s="374"/>
      <c r="BL17" s="374"/>
      <c r="BM17" s="374"/>
      <c r="BN17" s="374"/>
      <c r="BO17" s="374"/>
      <c r="BP17" s="374"/>
      <c r="BQ17" s="374"/>
      <c r="BR17" s="374"/>
      <c r="BS17" s="374"/>
      <c r="BT17" s="374"/>
      <c r="BU17" s="374"/>
      <c r="BV17" s="374"/>
      <c r="BW17" s="374"/>
      <c r="BX17" s="374"/>
      <c r="BY17" s="374"/>
      <c r="BZ17" s="374"/>
      <c r="CA17" s="613"/>
      <c r="CB17" s="419"/>
    </row>
    <row r="18" spans="1:81" ht="15" customHeight="1" x14ac:dyDescent="0.35">
      <c r="A18" s="558">
        <f t="shared" si="0"/>
        <v>10</v>
      </c>
      <c r="B18" s="219" t="s">
        <v>470</v>
      </c>
      <c r="C18" s="87">
        <v>5</v>
      </c>
      <c r="D18" s="82"/>
      <c r="E18" s="374"/>
      <c r="F18" s="374"/>
      <c r="G18" s="374"/>
      <c r="H18" s="374"/>
      <c r="I18" s="374"/>
      <c r="J18" s="374"/>
      <c r="K18" s="374"/>
      <c r="L18" s="374"/>
      <c r="M18" s="374"/>
      <c r="N18" s="374"/>
      <c r="O18" s="374"/>
      <c r="P18" s="374"/>
      <c r="Q18" s="374"/>
      <c r="R18" s="374"/>
      <c r="S18" s="374"/>
      <c r="T18" s="374"/>
      <c r="U18" s="374"/>
      <c r="V18" s="374"/>
      <c r="W18" s="374"/>
      <c r="X18" s="374"/>
      <c r="Y18" s="374"/>
      <c r="Z18" s="374"/>
      <c r="AA18" s="374"/>
      <c r="AB18" s="374"/>
      <c r="AC18" s="374"/>
      <c r="AD18" s="374"/>
      <c r="AE18" s="374"/>
      <c r="AF18" s="374"/>
      <c r="AG18" s="374"/>
      <c r="AH18" s="374"/>
      <c r="AI18" s="374"/>
      <c r="AJ18" s="374"/>
      <c r="AK18" s="374"/>
      <c r="AL18" s="374"/>
      <c r="AM18" s="374"/>
      <c r="AN18" s="374"/>
      <c r="AO18" s="374"/>
      <c r="AP18" s="374"/>
      <c r="AQ18" s="374"/>
      <c r="AR18" s="374"/>
      <c r="AS18" s="374"/>
      <c r="AT18" s="374"/>
      <c r="AU18" s="374"/>
      <c r="AV18" s="374"/>
      <c r="AW18" s="374"/>
      <c r="AX18" s="374"/>
      <c r="AY18" s="374"/>
      <c r="AZ18" s="374"/>
      <c r="BA18" s="374"/>
      <c r="BB18" s="374"/>
      <c r="BC18" s="374"/>
      <c r="BD18" s="374"/>
      <c r="BE18" s="374"/>
      <c r="BF18" s="374"/>
      <c r="BG18" s="374"/>
      <c r="BH18" s="374"/>
      <c r="BI18" s="374"/>
      <c r="BJ18" s="374"/>
      <c r="BK18" s="374"/>
      <c r="BL18" s="374"/>
      <c r="BM18" s="374"/>
      <c r="BN18" s="374"/>
      <c r="BO18" s="374"/>
      <c r="BP18" s="374"/>
      <c r="BQ18" s="374"/>
      <c r="BR18" s="374"/>
      <c r="BS18" s="374"/>
      <c r="BT18" s="374"/>
      <c r="BU18" s="374"/>
      <c r="BV18" s="374"/>
      <c r="BW18" s="374"/>
      <c r="BX18" s="374"/>
      <c r="BY18" s="374"/>
      <c r="BZ18" s="374"/>
      <c r="CA18" s="613"/>
      <c r="CB18" s="419"/>
    </row>
    <row r="19" spans="1:81" ht="15" customHeight="1" x14ac:dyDescent="0.35">
      <c r="A19" s="558">
        <f t="shared" si="0"/>
        <v>11</v>
      </c>
      <c r="B19" s="219" t="s">
        <v>465</v>
      </c>
      <c r="C19" s="87">
        <v>4.5</v>
      </c>
      <c r="D19" s="82"/>
      <c r="E19" s="374"/>
      <c r="F19" s="374"/>
      <c r="G19" s="374"/>
      <c r="H19" s="374"/>
      <c r="I19" s="374"/>
      <c r="J19" s="374"/>
      <c r="K19" s="374"/>
      <c r="L19" s="374"/>
      <c r="M19" s="374"/>
      <c r="N19" s="374"/>
      <c r="O19" s="374"/>
      <c r="P19" s="374"/>
      <c r="Q19" s="374"/>
      <c r="R19" s="374"/>
      <c r="S19" s="374"/>
      <c r="T19" s="374"/>
      <c r="U19" s="374"/>
      <c r="V19" s="374"/>
      <c r="W19" s="374"/>
      <c r="X19" s="374"/>
      <c r="Y19" s="374"/>
      <c r="Z19" s="374"/>
      <c r="AA19" s="374"/>
      <c r="AB19" s="374"/>
      <c r="AC19" s="374"/>
      <c r="AD19" s="374"/>
      <c r="AE19" s="374"/>
      <c r="AF19" s="374"/>
      <c r="AG19" s="374"/>
      <c r="AH19" s="374"/>
      <c r="AI19" s="374"/>
      <c r="AJ19" s="374"/>
      <c r="AK19" s="374"/>
      <c r="AL19" s="374"/>
      <c r="AM19" s="374"/>
      <c r="AN19" s="374"/>
      <c r="AO19" s="374"/>
      <c r="AP19" s="374"/>
      <c r="AQ19" s="374"/>
      <c r="AR19" s="374"/>
      <c r="AS19" s="374"/>
      <c r="AT19" s="374"/>
      <c r="AU19" s="374"/>
      <c r="AV19" s="374"/>
      <c r="AW19" s="374"/>
      <c r="AX19" s="374"/>
      <c r="AY19" s="374"/>
      <c r="AZ19" s="374"/>
      <c r="BA19" s="374"/>
      <c r="BB19" s="374"/>
      <c r="BC19" s="374"/>
      <c r="BD19" s="374"/>
      <c r="BE19" s="374"/>
      <c r="BF19" s="374"/>
      <c r="BG19" s="374"/>
      <c r="BH19" s="374"/>
      <c r="BI19" s="374"/>
      <c r="BJ19" s="374"/>
      <c r="BK19" s="374"/>
      <c r="BL19" s="374"/>
      <c r="BM19" s="374"/>
      <c r="BN19" s="374"/>
      <c r="BO19" s="374"/>
      <c r="BP19" s="374"/>
      <c r="BQ19" s="374"/>
      <c r="BR19" s="374"/>
      <c r="BS19" s="374"/>
      <c r="BT19" s="374"/>
      <c r="BU19" s="374"/>
      <c r="BV19" s="374"/>
      <c r="BW19" s="374"/>
      <c r="BX19" s="374"/>
      <c r="BY19" s="374"/>
      <c r="BZ19" s="374"/>
      <c r="CA19" s="613"/>
      <c r="CB19" s="419"/>
    </row>
    <row r="20" spans="1:81" ht="15" customHeight="1" x14ac:dyDescent="0.35">
      <c r="A20" s="558">
        <f t="shared" si="0"/>
        <v>12</v>
      </c>
      <c r="B20" s="219" t="s">
        <v>563</v>
      </c>
      <c r="C20" s="87">
        <v>3</v>
      </c>
      <c r="D20" s="82"/>
      <c r="E20" s="374"/>
      <c r="F20" s="374"/>
      <c r="G20" s="374"/>
      <c r="H20" s="374"/>
      <c r="I20" s="374"/>
      <c r="J20" s="374"/>
      <c r="K20" s="374"/>
      <c r="L20" s="374"/>
      <c r="M20" s="374"/>
      <c r="N20" s="374"/>
      <c r="O20" s="374"/>
      <c r="P20" s="374"/>
      <c r="Q20" s="374"/>
      <c r="R20" s="374"/>
      <c r="S20" s="374"/>
      <c r="T20" s="374"/>
      <c r="U20" s="374"/>
      <c r="V20" s="374"/>
      <c r="W20" s="374"/>
      <c r="X20" s="374"/>
      <c r="Y20" s="374"/>
      <c r="Z20" s="374"/>
      <c r="AA20" s="374"/>
      <c r="AB20" s="374"/>
      <c r="AC20" s="374"/>
      <c r="AD20" s="374"/>
      <c r="AE20" s="374"/>
      <c r="AF20" s="374"/>
      <c r="AG20" s="374"/>
      <c r="AH20" s="374"/>
      <c r="AI20" s="374"/>
      <c r="AJ20" s="374"/>
      <c r="AK20" s="374"/>
      <c r="AL20" s="374"/>
      <c r="AM20" s="374"/>
      <c r="AN20" s="374"/>
      <c r="AO20" s="374"/>
      <c r="AP20" s="374"/>
      <c r="AQ20" s="374"/>
      <c r="AR20" s="374"/>
      <c r="AS20" s="374"/>
      <c r="AT20" s="374"/>
      <c r="AU20" s="374"/>
      <c r="AV20" s="374"/>
      <c r="AW20" s="374"/>
      <c r="AX20" s="374"/>
      <c r="AY20" s="374"/>
      <c r="AZ20" s="374"/>
      <c r="BA20" s="374"/>
      <c r="BB20" s="374"/>
      <c r="BC20" s="374"/>
      <c r="BD20" s="374"/>
      <c r="BE20" s="374"/>
      <c r="BF20" s="374"/>
      <c r="BG20" s="374"/>
      <c r="BH20" s="374"/>
      <c r="BI20" s="374"/>
      <c r="BJ20" s="374"/>
      <c r="BK20" s="374"/>
      <c r="BL20" s="374"/>
      <c r="BM20" s="374"/>
      <c r="BN20" s="374"/>
      <c r="BO20" s="374"/>
      <c r="BP20" s="374"/>
      <c r="BQ20" s="374"/>
      <c r="BR20" s="374"/>
      <c r="BS20" s="374"/>
      <c r="BT20" s="374"/>
      <c r="BU20" s="374"/>
      <c r="BV20" s="374"/>
      <c r="BW20" s="374"/>
      <c r="BX20" s="374"/>
      <c r="BY20" s="374"/>
      <c r="BZ20" s="374"/>
      <c r="CA20" s="613"/>
      <c r="CB20" s="419"/>
    </row>
    <row r="21" spans="1:81" ht="15" customHeight="1" x14ac:dyDescent="0.35">
      <c r="A21" s="558">
        <f t="shared" si="0"/>
        <v>13</v>
      </c>
      <c r="B21" s="219" t="s">
        <v>466</v>
      </c>
      <c r="C21" s="87">
        <v>3</v>
      </c>
      <c r="D21" s="82"/>
      <c r="E21" s="374"/>
      <c r="F21" s="374"/>
      <c r="G21" s="374"/>
      <c r="H21" s="374"/>
      <c r="I21" s="374"/>
      <c r="J21" s="374"/>
      <c r="K21" s="374"/>
      <c r="L21" s="374"/>
      <c r="M21" s="374"/>
      <c r="N21" s="374"/>
      <c r="O21" s="374"/>
      <c r="P21" s="374"/>
      <c r="Q21" s="374"/>
      <c r="R21" s="374"/>
      <c r="S21" s="374"/>
      <c r="T21" s="374"/>
      <c r="U21" s="374"/>
      <c r="V21" s="374"/>
      <c r="W21" s="374"/>
      <c r="X21" s="374"/>
      <c r="Y21" s="374"/>
      <c r="Z21" s="374"/>
      <c r="AA21" s="374"/>
      <c r="AB21" s="374"/>
      <c r="AC21" s="374"/>
      <c r="AD21" s="374"/>
      <c r="AE21" s="374"/>
      <c r="AF21" s="374"/>
      <c r="AG21" s="374"/>
      <c r="AH21" s="374"/>
      <c r="AI21" s="374"/>
      <c r="AJ21" s="374"/>
      <c r="AK21" s="374"/>
      <c r="AL21" s="374"/>
      <c r="AM21" s="374"/>
      <c r="AN21" s="374"/>
      <c r="AO21" s="374"/>
      <c r="AP21" s="374"/>
      <c r="AQ21" s="374"/>
      <c r="AR21" s="374"/>
      <c r="AS21" s="374"/>
      <c r="AT21" s="374"/>
      <c r="AU21" s="374"/>
      <c r="AV21" s="374"/>
      <c r="AW21" s="374"/>
      <c r="AX21" s="374"/>
      <c r="AY21" s="374"/>
      <c r="AZ21" s="374"/>
      <c r="BA21" s="374"/>
      <c r="BB21" s="374"/>
      <c r="BC21" s="374"/>
      <c r="BD21" s="374"/>
      <c r="BE21" s="374"/>
      <c r="BF21" s="374"/>
      <c r="BG21" s="374"/>
      <c r="BH21" s="374"/>
      <c r="BI21" s="374"/>
      <c r="BJ21" s="374"/>
      <c r="BK21" s="374"/>
      <c r="BL21" s="374"/>
      <c r="BM21" s="374"/>
      <c r="BN21" s="374"/>
      <c r="BO21" s="374"/>
      <c r="BP21" s="374"/>
      <c r="BQ21" s="374"/>
      <c r="BR21" s="374"/>
      <c r="BS21" s="374"/>
      <c r="BT21" s="374"/>
      <c r="BU21" s="374"/>
      <c r="BV21" s="374"/>
      <c r="BW21" s="374"/>
      <c r="BX21" s="374"/>
      <c r="BY21" s="374"/>
      <c r="BZ21" s="374"/>
      <c r="CA21" s="613"/>
      <c r="CB21" s="419"/>
    </row>
    <row r="22" spans="1:81" ht="15" customHeight="1" x14ac:dyDescent="0.35">
      <c r="A22" s="558">
        <f t="shared" si="0"/>
        <v>14</v>
      </c>
      <c r="B22" s="219" t="s">
        <v>467</v>
      </c>
      <c r="C22" s="87">
        <v>0</v>
      </c>
      <c r="D22" s="82"/>
      <c r="E22" s="374"/>
      <c r="F22" s="374"/>
      <c r="G22" s="374"/>
      <c r="H22" s="374"/>
      <c r="I22" s="374"/>
      <c r="J22" s="374"/>
      <c r="K22" s="374"/>
      <c r="L22" s="374"/>
      <c r="M22" s="374"/>
      <c r="N22" s="374"/>
      <c r="O22" s="374"/>
      <c r="P22" s="374"/>
      <c r="Q22" s="374"/>
      <c r="R22" s="374"/>
      <c r="S22" s="374"/>
      <c r="T22" s="374"/>
      <c r="U22" s="374"/>
      <c r="V22" s="374"/>
      <c r="W22" s="374"/>
      <c r="X22" s="374"/>
      <c r="Y22" s="374"/>
      <c r="Z22" s="374"/>
      <c r="AA22" s="374"/>
      <c r="AB22" s="374"/>
      <c r="AC22" s="374"/>
      <c r="AD22" s="374"/>
      <c r="AE22" s="374"/>
      <c r="AF22" s="374"/>
      <c r="AG22" s="374"/>
      <c r="AH22" s="374"/>
      <c r="AI22" s="374"/>
      <c r="AJ22" s="374"/>
      <c r="AK22" s="374"/>
      <c r="AL22" s="374"/>
      <c r="AM22" s="374"/>
      <c r="AN22" s="374"/>
      <c r="AO22" s="374"/>
      <c r="AP22" s="374"/>
      <c r="AQ22" s="374"/>
      <c r="AR22" s="374"/>
      <c r="AS22" s="374"/>
      <c r="AT22" s="374"/>
      <c r="AU22" s="374"/>
      <c r="AV22" s="374"/>
      <c r="AW22" s="374"/>
      <c r="AX22" s="374"/>
      <c r="AY22" s="374"/>
      <c r="AZ22" s="374"/>
      <c r="BA22" s="374"/>
      <c r="BB22" s="374"/>
      <c r="BC22" s="374"/>
      <c r="BD22" s="374"/>
      <c r="BE22" s="374"/>
      <c r="BF22" s="374"/>
      <c r="BG22" s="374"/>
      <c r="BH22" s="374"/>
      <c r="BI22" s="374"/>
      <c r="BJ22" s="374"/>
      <c r="BK22" s="374"/>
      <c r="BL22" s="374"/>
      <c r="BM22" s="374"/>
      <c r="BN22" s="374"/>
      <c r="BO22" s="374"/>
      <c r="BP22" s="374"/>
      <c r="BQ22" s="374"/>
      <c r="BR22" s="374"/>
      <c r="BS22" s="374"/>
      <c r="BT22" s="374"/>
      <c r="BU22" s="374"/>
      <c r="BV22" s="374"/>
      <c r="BW22" s="374"/>
      <c r="BX22" s="374"/>
      <c r="BY22" s="374"/>
      <c r="BZ22" s="374"/>
      <c r="CA22" s="613"/>
      <c r="CB22" s="419"/>
    </row>
    <row r="23" spans="1:81" ht="15" customHeight="1" x14ac:dyDescent="0.35">
      <c r="A23" s="558">
        <f t="shared" si="0"/>
        <v>15</v>
      </c>
      <c r="B23" s="219" t="s">
        <v>468</v>
      </c>
      <c r="C23" s="87">
        <v>2.5</v>
      </c>
      <c r="D23" s="82"/>
      <c r="E23" s="374"/>
      <c r="F23" s="374"/>
      <c r="G23" s="374"/>
      <c r="H23" s="374"/>
      <c r="I23" s="374"/>
      <c r="J23" s="374"/>
      <c r="K23" s="374"/>
      <c r="L23" s="374"/>
      <c r="M23" s="374"/>
      <c r="N23" s="374"/>
      <c r="O23" s="374"/>
      <c r="P23" s="374"/>
      <c r="Q23" s="374"/>
      <c r="R23" s="374"/>
      <c r="S23" s="374"/>
      <c r="T23" s="374"/>
      <c r="U23" s="374"/>
      <c r="V23" s="374"/>
      <c r="W23" s="374"/>
      <c r="X23" s="374"/>
      <c r="Y23" s="374"/>
      <c r="Z23" s="374"/>
      <c r="AA23" s="374"/>
      <c r="AB23" s="374"/>
      <c r="AC23" s="374"/>
      <c r="AD23" s="374"/>
      <c r="AE23" s="374"/>
      <c r="AF23" s="374"/>
      <c r="AG23" s="374"/>
      <c r="AH23" s="374"/>
      <c r="AI23" s="374"/>
      <c r="AJ23" s="374"/>
      <c r="AK23" s="374"/>
      <c r="AL23" s="374"/>
      <c r="AM23" s="374"/>
      <c r="AN23" s="374"/>
      <c r="AO23" s="374"/>
      <c r="AP23" s="374"/>
      <c r="AQ23" s="374"/>
      <c r="AR23" s="374"/>
      <c r="AS23" s="374"/>
      <c r="AT23" s="374"/>
      <c r="AU23" s="374"/>
      <c r="AV23" s="374"/>
      <c r="AW23" s="374"/>
      <c r="AX23" s="374"/>
      <c r="AY23" s="374"/>
      <c r="AZ23" s="374"/>
      <c r="BA23" s="374"/>
      <c r="BB23" s="374"/>
      <c r="BC23" s="374"/>
      <c r="BD23" s="374"/>
      <c r="BE23" s="374"/>
      <c r="BF23" s="374"/>
      <c r="BG23" s="374"/>
      <c r="BH23" s="374"/>
      <c r="BI23" s="374"/>
      <c r="BJ23" s="374"/>
      <c r="BK23" s="374"/>
      <c r="BL23" s="374"/>
      <c r="BM23" s="374"/>
      <c r="BN23" s="374"/>
      <c r="BO23" s="374"/>
      <c r="BP23" s="374"/>
      <c r="BQ23" s="374"/>
      <c r="BR23" s="374"/>
      <c r="BS23" s="374"/>
      <c r="BT23" s="374"/>
      <c r="BU23" s="374"/>
      <c r="BV23" s="374"/>
      <c r="BW23" s="374"/>
      <c r="BX23" s="374"/>
      <c r="BY23" s="374"/>
      <c r="BZ23" s="374"/>
      <c r="CA23" s="613"/>
      <c r="CB23" s="419"/>
    </row>
    <row r="24" spans="1:81" ht="15" customHeight="1" x14ac:dyDescent="0.35">
      <c r="A24" s="558">
        <f t="shared" si="0"/>
        <v>16</v>
      </c>
      <c r="B24" s="219" t="s">
        <v>469</v>
      </c>
      <c r="C24" s="87">
        <v>0.5</v>
      </c>
      <c r="D24" s="82"/>
      <c r="E24" s="374"/>
      <c r="F24" s="374"/>
      <c r="G24" s="374"/>
      <c r="H24" s="374"/>
      <c r="I24" s="374"/>
      <c r="J24" s="374"/>
      <c r="K24" s="374"/>
      <c r="L24" s="374"/>
      <c r="M24" s="374"/>
      <c r="N24" s="374"/>
      <c r="O24" s="374"/>
      <c r="P24" s="374"/>
      <c r="Q24" s="374"/>
      <c r="R24" s="374"/>
      <c r="S24" s="374"/>
      <c r="T24" s="374"/>
      <c r="U24" s="374"/>
      <c r="V24" s="374"/>
      <c r="W24" s="374"/>
      <c r="X24" s="374"/>
      <c r="Y24" s="374"/>
      <c r="Z24" s="374"/>
      <c r="AA24" s="374"/>
      <c r="AB24" s="374"/>
      <c r="AC24" s="374"/>
      <c r="AD24" s="374"/>
      <c r="AE24" s="374"/>
      <c r="AF24" s="374"/>
      <c r="AG24" s="374"/>
      <c r="AH24" s="374"/>
      <c r="AI24" s="374"/>
      <c r="AJ24" s="374"/>
      <c r="AK24" s="374"/>
      <c r="AL24" s="374"/>
      <c r="AM24" s="374"/>
      <c r="AN24" s="374"/>
      <c r="AO24" s="374"/>
      <c r="AP24" s="374"/>
      <c r="AQ24" s="374"/>
      <c r="AR24" s="374"/>
      <c r="AS24" s="374"/>
      <c r="AT24" s="374"/>
      <c r="AU24" s="374"/>
      <c r="AV24" s="374"/>
      <c r="AW24" s="374"/>
      <c r="AX24" s="374"/>
      <c r="AY24" s="374"/>
      <c r="AZ24" s="374"/>
      <c r="BA24" s="374"/>
      <c r="BB24" s="374"/>
      <c r="BC24" s="374"/>
      <c r="BD24" s="374"/>
      <c r="BE24" s="374"/>
      <c r="BF24" s="374"/>
      <c r="BG24" s="374"/>
      <c r="BH24" s="374"/>
      <c r="BI24" s="374"/>
      <c r="BJ24" s="374"/>
      <c r="BK24" s="374"/>
      <c r="BL24" s="374"/>
      <c r="BM24" s="374"/>
      <c r="BN24" s="374"/>
      <c r="BO24" s="374"/>
      <c r="BP24" s="374"/>
      <c r="BQ24" s="374"/>
      <c r="BR24" s="374"/>
      <c r="BS24" s="374"/>
      <c r="BT24" s="374"/>
      <c r="BU24" s="374"/>
      <c r="BV24" s="374"/>
      <c r="BW24" s="374"/>
      <c r="BX24" s="374"/>
      <c r="BY24" s="374"/>
      <c r="BZ24" s="374"/>
      <c r="CA24" s="613"/>
      <c r="CB24" s="419"/>
    </row>
    <row r="25" spans="1:81" ht="15" customHeight="1" x14ac:dyDescent="0.35">
      <c r="A25" s="558">
        <f t="shared" si="0"/>
        <v>17</v>
      </c>
      <c r="B25" s="219" t="s">
        <v>565</v>
      </c>
      <c r="C25" s="87">
        <v>0</v>
      </c>
      <c r="D25" s="82"/>
      <c r="E25" s="374"/>
      <c r="F25" s="374"/>
      <c r="G25" s="374"/>
      <c r="H25" s="374"/>
      <c r="I25" s="374"/>
      <c r="J25" s="374"/>
      <c r="K25" s="374"/>
      <c r="L25" s="374"/>
      <c r="M25" s="374"/>
      <c r="N25" s="374"/>
      <c r="O25" s="374"/>
      <c r="P25" s="374"/>
      <c r="Q25" s="374"/>
      <c r="R25" s="374"/>
      <c r="S25" s="374"/>
      <c r="T25" s="374"/>
      <c r="U25" s="374"/>
      <c r="V25" s="374"/>
      <c r="W25" s="374"/>
      <c r="X25" s="374"/>
      <c r="Y25" s="374"/>
      <c r="Z25" s="374"/>
      <c r="AA25" s="374"/>
      <c r="AB25" s="374"/>
      <c r="AC25" s="374"/>
      <c r="AD25" s="374"/>
      <c r="AE25" s="374"/>
      <c r="AF25" s="374"/>
      <c r="AG25" s="374"/>
      <c r="AH25" s="374"/>
      <c r="AI25" s="374"/>
      <c r="AJ25" s="374"/>
      <c r="AK25" s="374"/>
      <c r="AL25" s="374"/>
      <c r="AM25" s="374"/>
      <c r="AN25" s="374"/>
      <c r="AO25" s="374"/>
      <c r="AP25" s="374"/>
      <c r="AQ25" s="374"/>
      <c r="AR25" s="374"/>
      <c r="AS25" s="374"/>
      <c r="AT25" s="374"/>
      <c r="AU25" s="374"/>
      <c r="AV25" s="374"/>
      <c r="AW25" s="374"/>
      <c r="AX25" s="374"/>
      <c r="AY25" s="374"/>
      <c r="AZ25" s="374"/>
      <c r="BA25" s="374"/>
      <c r="BB25" s="374"/>
      <c r="BC25" s="374"/>
      <c r="BD25" s="374"/>
      <c r="BE25" s="374"/>
      <c r="BF25" s="374"/>
      <c r="BG25" s="374"/>
      <c r="BH25" s="374"/>
      <c r="BI25" s="374"/>
      <c r="BJ25" s="374"/>
      <c r="BK25" s="374"/>
      <c r="BL25" s="374"/>
      <c r="BM25" s="374"/>
      <c r="BN25" s="374"/>
      <c r="BO25" s="374"/>
      <c r="BP25" s="374"/>
      <c r="BQ25" s="374"/>
      <c r="BR25" s="374"/>
      <c r="BS25" s="374"/>
      <c r="BT25" s="374"/>
      <c r="BU25" s="374"/>
      <c r="BV25" s="374"/>
      <c r="BW25" s="374"/>
      <c r="BX25" s="374"/>
      <c r="BY25" s="374"/>
      <c r="BZ25" s="374"/>
      <c r="CA25" s="613"/>
      <c r="CB25" s="419"/>
    </row>
    <row r="26" spans="1:81" ht="15" customHeight="1" x14ac:dyDescent="0.35">
      <c r="A26" s="558">
        <f t="shared" si="0"/>
        <v>18</v>
      </c>
      <c r="B26" s="219" t="s">
        <v>453</v>
      </c>
      <c r="C26" s="87">
        <v>1</v>
      </c>
      <c r="D26" s="82"/>
      <c r="E26" s="374"/>
      <c r="F26" s="374"/>
      <c r="G26" s="374"/>
      <c r="H26" s="374"/>
      <c r="I26" s="374"/>
      <c r="J26" s="374"/>
      <c r="K26" s="374"/>
      <c r="L26" s="374"/>
      <c r="M26" s="374"/>
      <c r="N26" s="374"/>
      <c r="O26" s="374"/>
      <c r="P26" s="374"/>
      <c r="Q26" s="374"/>
      <c r="R26" s="374"/>
      <c r="S26" s="374"/>
      <c r="T26" s="374"/>
      <c r="U26" s="374"/>
      <c r="V26" s="374"/>
      <c r="W26" s="374"/>
      <c r="X26" s="374"/>
      <c r="Y26" s="374"/>
      <c r="Z26" s="374"/>
      <c r="AA26" s="374"/>
      <c r="AB26" s="374"/>
      <c r="AC26" s="374"/>
      <c r="AD26" s="374"/>
      <c r="AE26" s="374"/>
      <c r="AF26" s="374"/>
      <c r="AG26" s="374"/>
      <c r="AH26" s="374"/>
      <c r="AI26" s="374"/>
      <c r="AJ26" s="374"/>
      <c r="AK26" s="374"/>
      <c r="AL26" s="374"/>
      <c r="AM26" s="374"/>
      <c r="AN26" s="374"/>
      <c r="AO26" s="374"/>
      <c r="AP26" s="374"/>
      <c r="AQ26" s="374"/>
      <c r="AR26" s="374"/>
      <c r="AS26" s="374"/>
      <c r="AT26" s="374"/>
      <c r="AU26" s="374"/>
      <c r="AV26" s="374"/>
      <c r="AW26" s="374"/>
      <c r="AX26" s="374"/>
      <c r="AY26" s="374"/>
      <c r="AZ26" s="374"/>
      <c r="BA26" s="374"/>
      <c r="BB26" s="374"/>
      <c r="BC26" s="374"/>
      <c r="BD26" s="374"/>
      <c r="BE26" s="374"/>
      <c r="BF26" s="374"/>
      <c r="BG26" s="374"/>
      <c r="BH26" s="374"/>
      <c r="BI26" s="374"/>
      <c r="BJ26" s="374"/>
      <c r="BK26" s="374"/>
      <c r="BL26" s="374"/>
      <c r="BM26" s="374"/>
      <c r="BN26" s="374"/>
      <c r="BO26" s="374"/>
      <c r="BP26" s="374"/>
      <c r="BQ26" s="374"/>
      <c r="BR26" s="374"/>
      <c r="BS26" s="374"/>
      <c r="BT26" s="374"/>
      <c r="BU26" s="374"/>
      <c r="BV26" s="374"/>
      <c r="BW26" s="374"/>
      <c r="BX26" s="374"/>
      <c r="BY26" s="374"/>
      <c r="BZ26" s="374"/>
      <c r="CA26" s="613"/>
      <c r="CB26" s="419"/>
    </row>
    <row r="27" spans="1:81" ht="15" customHeight="1" x14ac:dyDescent="0.35">
      <c r="A27" s="558">
        <f t="shared" si="0"/>
        <v>19</v>
      </c>
      <c r="B27" s="219" t="s">
        <v>566</v>
      </c>
      <c r="C27" s="87">
        <v>0</v>
      </c>
      <c r="D27" s="82"/>
      <c r="E27" s="374"/>
      <c r="F27" s="374"/>
      <c r="G27" s="374"/>
      <c r="H27" s="374"/>
      <c r="I27" s="374"/>
      <c r="J27" s="374"/>
      <c r="K27" s="374"/>
      <c r="L27" s="374"/>
      <c r="M27" s="374"/>
      <c r="N27" s="374"/>
      <c r="O27" s="374"/>
      <c r="P27" s="374"/>
      <c r="Q27" s="374"/>
      <c r="R27" s="374"/>
      <c r="S27" s="374"/>
      <c r="T27" s="374"/>
      <c r="U27" s="374"/>
      <c r="V27" s="374"/>
      <c r="W27" s="374"/>
      <c r="X27" s="374"/>
      <c r="Y27" s="374"/>
      <c r="Z27" s="374"/>
      <c r="AA27" s="374"/>
      <c r="AB27" s="374"/>
      <c r="AC27" s="374"/>
      <c r="AD27" s="374"/>
      <c r="AE27" s="374"/>
      <c r="AF27" s="374"/>
      <c r="AG27" s="374"/>
      <c r="AH27" s="374"/>
      <c r="AI27" s="374"/>
      <c r="AJ27" s="374"/>
      <c r="AK27" s="374"/>
      <c r="AL27" s="374"/>
      <c r="AM27" s="374"/>
      <c r="AN27" s="374"/>
      <c r="AO27" s="374"/>
      <c r="AP27" s="374"/>
      <c r="AQ27" s="374"/>
      <c r="AR27" s="374"/>
      <c r="AS27" s="374"/>
      <c r="AT27" s="374"/>
      <c r="AU27" s="374"/>
      <c r="AV27" s="374"/>
      <c r="AW27" s="374"/>
      <c r="AX27" s="374"/>
      <c r="AY27" s="374"/>
      <c r="AZ27" s="374"/>
      <c r="BA27" s="374"/>
      <c r="BB27" s="374"/>
      <c r="BC27" s="374"/>
      <c r="BD27" s="374"/>
      <c r="BE27" s="374"/>
      <c r="BF27" s="374"/>
      <c r="BG27" s="374"/>
      <c r="BH27" s="374"/>
      <c r="BI27" s="374"/>
      <c r="BJ27" s="374"/>
      <c r="BK27" s="374"/>
      <c r="BL27" s="374"/>
      <c r="BM27" s="374"/>
      <c r="BN27" s="374"/>
      <c r="BO27" s="374"/>
      <c r="BP27" s="374"/>
      <c r="BQ27" s="374"/>
      <c r="BR27" s="374"/>
      <c r="BS27" s="374"/>
      <c r="BT27" s="374"/>
      <c r="BU27" s="374"/>
      <c r="BV27" s="374"/>
      <c r="BW27" s="374"/>
      <c r="BX27" s="374"/>
      <c r="BY27" s="374"/>
      <c r="BZ27" s="374"/>
      <c r="CA27" s="613"/>
      <c r="CB27" s="419"/>
    </row>
    <row r="28" spans="1:81" ht="15" customHeight="1" x14ac:dyDescent="0.35">
      <c r="A28" s="558">
        <f t="shared" si="0"/>
        <v>20</v>
      </c>
      <c r="B28" s="219" t="s">
        <v>569</v>
      </c>
      <c r="C28" s="87">
        <v>4</v>
      </c>
      <c r="D28" s="82"/>
      <c r="E28" s="374"/>
      <c r="F28" s="374"/>
      <c r="G28" s="374"/>
      <c r="H28" s="374"/>
      <c r="I28" s="374"/>
      <c r="J28" s="374"/>
      <c r="K28" s="374"/>
      <c r="L28" s="374"/>
      <c r="M28" s="374"/>
      <c r="N28" s="374"/>
      <c r="O28" s="374"/>
      <c r="P28" s="374"/>
      <c r="Q28" s="374"/>
      <c r="R28" s="374"/>
      <c r="S28" s="374"/>
      <c r="T28" s="374"/>
      <c r="U28" s="374"/>
      <c r="V28" s="374"/>
      <c r="W28" s="374"/>
      <c r="X28" s="374"/>
      <c r="Y28" s="374"/>
      <c r="Z28" s="374"/>
      <c r="AA28" s="374"/>
      <c r="AB28" s="374"/>
      <c r="AC28" s="374"/>
      <c r="AD28" s="374"/>
      <c r="AE28" s="374"/>
      <c r="AF28" s="374"/>
      <c r="AG28" s="374"/>
      <c r="AH28" s="374"/>
      <c r="AI28" s="374"/>
      <c r="AJ28" s="374"/>
      <c r="AK28" s="374"/>
      <c r="AL28" s="374"/>
      <c r="AM28" s="374"/>
      <c r="AN28" s="374"/>
      <c r="AO28" s="374"/>
      <c r="AP28" s="374"/>
      <c r="AQ28" s="374"/>
      <c r="AR28" s="374"/>
      <c r="AS28" s="374"/>
      <c r="AT28" s="374"/>
      <c r="AU28" s="374"/>
      <c r="AV28" s="374"/>
      <c r="AW28" s="374"/>
      <c r="AX28" s="374"/>
      <c r="AY28" s="374"/>
      <c r="AZ28" s="374"/>
      <c r="BA28" s="374"/>
      <c r="BB28" s="374"/>
      <c r="BC28" s="374"/>
      <c r="BD28" s="374"/>
      <c r="BE28" s="374"/>
      <c r="BF28" s="374"/>
      <c r="BG28" s="374"/>
      <c r="BH28" s="374"/>
      <c r="BI28" s="374"/>
      <c r="BJ28" s="374"/>
      <c r="BK28" s="374"/>
      <c r="BL28" s="374"/>
      <c r="BM28" s="374"/>
      <c r="BN28" s="374"/>
      <c r="BO28" s="374"/>
      <c r="BP28" s="374"/>
      <c r="BQ28" s="374"/>
      <c r="BR28" s="374"/>
      <c r="BS28" s="374"/>
      <c r="BT28" s="374"/>
      <c r="BU28" s="374"/>
      <c r="BV28" s="374"/>
      <c r="BW28" s="374"/>
      <c r="BX28" s="374"/>
      <c r="BY28" s="374"/>
      <c r="BZ28" s="374"/>
      <c r="CA28" s="613"/>
      <c r="CB28" s="419"/>
    </row>
    <row r="29" spans="1:81" ht="15" customHeight="1" x14ac:dyDescent="0.35">
      <c r="A29" s="558">
        <f t="shared" si="0"/>
        <v>21</v>
      </c>
      <c r="B29" s="219" t="s">
        <v>567</v>
      </c>
      <c r="C29" s="87">
        <v>3</v>
      </c>
      <c r="D29" s="82"/>
      <c r="E29" s="374"/>
      <c r="F29" s="374"/>
      <c r="G29" s="374"/>
      <c r="H29" s="374"/>
      <c r="I29" s="374"/>
      <c r="J29" s="374"/>
      <c r="K29" s="374"/>
      <c r="L29" s="374"/>
      <c r="M29" s="374"/>
      <c r="N29" s="374"/>
      <c r="O29" s="374"/>
      <c r="P29" s="374"/>
      <c r="Q29" s="374"/>
      <c r="R29" s="374"/>
      <c r="S29" s="374"/>
      <c r="T29" s="374"/>
      <c r="U29" s="374"/>
      <c r="V29" s="374"/>
      <c r="W29" s="374"/>
      <c r="X29" s="374"/>
      <c r="Y29" s="374"/>
      <c r="Z29" s="374"/>
      <c r="AA29" s="374"/>
      <c r="AB29" s="374"/>
      <c r="AC29" s="374"/>
      <c r="AD29" s="374"/>
      <c r="AE29" s="374"/>
      <c r="AF29" s="374"/>
      <c r="AG29" s="374"/>
      <c r="AH29" s="374"/>
      <c r="AI29" s="374"/>
      <c r="AJ29" s="374"/>
      <c r="AK29" s="374"/>
      <c r="AL29" s="374"/>
      <c r="AM29" s="374"/>
      <c r="AN29" s="374"/>
      <c r="AO29" s="374"/>
      <c r="AP29" s="374"/>
      <c r="AQ29" s="374"/>
      <c r="AR29" s="374"/>
      <c r="AS29" s="374"/>
      <c r="AT29" s="374"/>
      <c r="AU29" s="374"/>
      <c r="AV29" s="374"/>
      <c r="AW29" s="374"/>
      <c r="AX29" s="374"/>
      <c r="AY29" s="374"/>
      <c r="AZ29" s="374"/>
      <c r="BA29" s="374"/>
      <c r="BB29" s="374"/>
      <c r="BC29" s="374"/>
      <c r="BD29" s="374"/>
      <c r="BE29" s="374"/>
      <c r="BF29" s="374"/>
      <c r="BG29" s="374"/>
      <c r="BH29" s="374"/>
      <c r="BI29" s="374"/>
      <c r="BJ29" s="374"/>
      <c r="BK29" s="374"/>
      <c r="BL29" s="374"/>
      <c r="BM29" s="374"/>
      <c r="BN29" s="374"/>
      <c r="BO29" s="374"/>
      <c r="BP29" s="374"/>
      <c r="BQ29" s="374"/>
      <c r="BR29" s="374"/>
      <c r="BS29" s="374"/>
      <c r="BT29" s="374"/>
      <c r="BU29" s="374"/>
      <c r="BV29" s="374"/>
      <c r="BW29" s="374"/>
      <c r="BX29" s="374"/>
      <c r="BY29" s="374"/>
      <c r="BZ29" s="374"/>
      <c r="CA29" s="613"/>
      <c r="CB29" s="419"/>
    </row>
    <row r="30" spans="1:81" ht="15" customHeight="1" x14ac:dyDescent="0.35">
      <c r="A30" s="558">
        <f t="shared" si="0"/>
        <v>22</v>
      </c>
      <c r="B30" s="222" t="s">
        <v>568</v>
      </c>
      <c r="C30" s="87">
        <v>1</v>
      </c>
      <c r="D30" s="82"/>
      <c r="E30" s="374"/>
      <c r="F30" s="374"/>
      <c r="G30" s="374"/>
      <c r="H30" s="374"/>
      <c r="I30" s="374"/>
      <c r="J30" s="374"/>
      <c r="K30" s="374"/>
      <c r="L30" s="374"/>
      <c r="M30" s="374"/>
      <c r="N30" s="374"/>
      <c r="O30" s="374"/>
      <c r="P30" s="374"/>
      <c r="Q30" s="374"/>
      <c r="R30" s="374"/>
      <c r="S30" s="374"/>
      <c r="T30" s="374"/>
      <c r="U30" s="374"/>
      <c r="V30" s="374"/>
      <c r="W30" s="374"/>
      <c r="X30" s="374"/>
      <c r="Y30" s="374"/>
      <c r="Z30" s="374"/>
      <c r="AA30" s="374"/>
      <c r="AB30" s="374"/>
      <c r="AC30" s="374"/>
      <c r="AD30" s="374"/>
      <c r="AE30" s="374"/>
      <c r="AF30" s="374"/>
      <c r="AG30" s="374"/>
      <c r="AH30" s="374"/>
      <c r="AI30" s="374"/>
      <c r="AJ30" s="374"/>
      <c r="AK30" s="374"/>
      <c r="AL30" s="374"/>
      <c r="AM30" s="374"/>
      <c r="AN30" s="374"/>
      <c r="AO30" s="374"/>
      <c r="AP30" s="374"/>
      <c r="AQ30" s="374"/>
      <c r="AR30" s="374"/>
      <c r="AS30" s="374"/>
      <c r="AT30" s="374"/>
      <c r="AU30" s="374"/>
      <c r="AV30" s="374"/>
      <c r="AW30" s="374"/>
      <c r="AX30" s="374"/>
      <c r="AY30" s="374"/>
      <c r="AZ30" s="374"/>
      <c r="BA30" s="374"/>
      <c r="BB30" s="374"/>
      <c r="BC30" s="374"/>
      <c r="BD30" s="374"/>
      <c r="BE30" s="374"/>
      <c r="BF30" s="374"/>
      <c r="BG30" s="374"/>
      <c r="BH30" s="374"/>
      <c r="BI30" s="374"/>
      <c r="BJ30" s="374"/>
      <c r="BK30" s="374"/>
      <c r="BL30" s="374"/>
      <c r="BM30" s="374"/>
      <c r="BN30" s="374"/>
      <c r="BO30" s="374"/>
      <c r="BP30" s="374"/>
      <c r="BQ30" s="374"/>
      <c r="BR30" s="374"/>
      <c r="BS30" s="374"/>
      <c r="BT30" s="374"/>
      <c r="BU30" s="374"/>
      <c r="BV30" s="374"/>
      <c r="BW30" s="374"/>
      <c r="BX30" s="374"/>
      <c r="BY30" s="374"/>
      <c r="BZ30" s="374"/>
      <c r="CA30" s="613"/>
      <c r="CB30" s="419"/>
    </row>
    <row r="31" spans="1:81" ht="15" customHeight="1" x14ac:dyDescent="0.35">
      <c r="A31" s="558">
        <f t="shared" si="0"/>
        <v>23</v>
      </c>
      <c r="B31" s="129" t="s">
        <v>454</v>
      </c>
      <c r="C31" s="87">
        <v>0</v>
      </c>
      <c r="D31" s="82"/>
      <c r="E31" s="374"/>
      <c r="F31" s="374"/>
      <c r="G31" s="374"/>
      <c r="H31" s="374"/>
      <c r="I31" s="374"/>
      <c r="J31" s="374"/>
      <c r="K31" s="374"/>
      <c r="L31" s="374"/>
      <c r="M31" s="374"/>
      <c r="N31" s="374"/>
      <c r="O31" s="374"/>
      <c r="P31" s="374"/>
      <c r="Q31" s="374"/>
      <c r="R31" s="374"/>
      <c r="S31" s="374"/>
      <c r="T31" s="374"/>
      <c r="U31" s="374"/>
      <c r="V31" s="374"/>
      <c r="W31" s="374"/>
      <c r="X31" s="374"/>
      <c r="Y31" s="374"/>
      <c r="Z31" s="374"/>
      <c r="AA31" s="374"/>
      <c r="AB31" s="374"/>
      <c r="AC31" s="374"/>
      <c r="AD31" s="374"/>
      <c r="AE31" s="374"/>
      <c r="AF31" s="374"/>
      <c r="AG31" s="374"/>
      <c r="AH31" s="374"/>
      <c r="AI31" s="374"/>
      <c r="AJ31" s="374"/>
      <c r="AK31" s="374"/>
      <c r="AL31" s="374"/>
      <c r="AM31" s="374"/>
      <c r="AN31" s="374"/>
      <c r="AO31" s="374"/>
      <c r="AP31" s="374"/>
      <c r="AQ31" s="374"/>
      <c r="AR31" s="374"/>
      <c r="AS31" s="374"/>
      <c r="AT31" s="374"/>
      <c r="AU31" s="374"/>
      <c r="AV31" s="374"/>
      <c r="AW31" s="374"/>
      <c r="AX31" s="374"/>
      <c r="AY31" s="374"/>
      <c r="AZ31" s="374"/>
      <c r="BA31" s="374"/>
      <c r="BB31" s="374"/>
      <c r="BC31" s="374"/>
      <c r="BD31" s="374"/>
      <c r="BE31" s="374"/>
      <c r="BF31" s="374"/>
      <c r="BG31" s="374"/>
      <c r="BH31" s="374"/>
      <c r="BI31" s="374"/>
      <c r="BJ31" s="374"/>
      <c r="BK31" s="374"/>
      <c r="BL31" s="374"/>
      <c r="BM31" s="374"/>
      <c r="BN31" s="374"/>
      <c r="BO31" s="374"/>
      <c r="BP31" s="374"/>
      <c r="BQ31" s="374"/>
      <c r="BR31" s="374"/>
      <c r="BS31" s="374"/>
      <c r="BT31" s="374"/>
      <c r="BU31" s="374"/>
      <c r="BV31" s="374"/>
      <c r="BW31" s="374"/>
      <c r="BX31" s="374"/>
      <c r="BY31" s="374"/>
      <c r="BZ31" s="374"/>
      <c r="CA31" s="613"/>
      <c r="CB31" s="419"/>
      <c r="CC31" s="228" t="str">
        <f>IF(AND(CA31&gt;0,OR(B31="Other activities [type description here]",B31="")),"Error: No description for reported time","")</f>
        <v/>
      </c>
    </row>
    <row r="32" spans="1:81" ht="15" customHeight="1" x14ac:dyDescent="0.35">
      <c r="A32" s="558">
        <f t="shared" si="0"/>
        <v>24</v>
      </c>
      <c r="B32" s="129" t="s">
        <v>157</v>
      </c>
      <c r="C32" s="87">
        <v>0</v>
      </c>
      <c r="D32" s="82"/>
      <c r="E32" s="374"/>
      <c r="F32" s="374"/>
      <c r="G32" s="374"/>
      <c r="H32" s="374"/>
      <c r="I32" s="374"/>
      <c r="J32" s="374"/>
      <c r="K32" s="374"/>
      <c r="L32" s="374"/>
      <c r="M32" s="374"/>
      <c r="N32" s="374"/>
      <c r="O32" s="374"/>
      <c r="P32" s="374"/>
      <c r="Q32" s="374"/>
      <c r="R32" s="374"/>
      <c r="S32" s="374"/>
      <c r="T32" s="374"/>
      <c r="U32" s="374"/>
      <c r="V32" s="374"/>
      <c r="W32" s="374"/>
      <c r="X32" s="374"/>
      <c r="Y32" s="374"/>
      <c r="Z32" s="374"/>
      <c r="AA32" s="374"/>
      <c r="AB32" s="374"/>
      <c r="AC32" s="374"/>
      <c r="AD32" s="374"/>
      <c r="AE32" s="374"/>
      <c r="AF32" s="374"/>
      <c r="AG32" s="374"/>
      <c r="AH32" s="374"/>
      <c r="AI32" s="374"/>
      <c r="AJ32" s="374"/>
      <c r="AK32" s="374"/>
      <c r="AL32" s="374"/>
      <c r="AM32" s="374"/>
      <c r="AN32" s="374"/>
      <c r="AO32" s="374"/>
      <c r="AP32" s="374"/>
      <c r="AQ32" s="374"/>
      <c r="AR32" s="374"/>
      <c r="AS32" s="374"/>
      <c r="AT32" s="374"/>
      <c r="AU32" s="374"/>
      <c r="AV32" s="374"/>
      <c r="AW32" s="374"/>
      <c r="AX32" s="374"/>
      <c r="AY32" s="374"/>
      <c r="AZ32" s="374"/>
      <c r="BA32" s="374"/>
      <c r="BB32" s="374"/>
      <c r="BC32" s="374"/>
      <c r="BD32" s="374"/>
      <c r="BE32" s="374"/>
      <c r="BF32" s="374"/>
      <c r="BG32" s="374"/>
      <c r="BH32" s="374"/>
      <c r="BI32" s="374"/>
      <c r="BJ32" s="374"/>
      <c r="BK32" s="374"/>
      <c r="BL32" s="374"/>
      <c r="BM32" s="374"/>
      <c r="BN32" s="374"/>
      <c r="BO32" s="374"/>
      <c r="BP32" s="374"/>
      <c r="BQ32" s="374"/>
      <c r="BR32" s="374"/>
      <c r="BS32" s="374"/>
      <c r="BT32" s="374"/>
      <c r="BU32" s="374"/>
      <c r="BV32" s="374"/>
      <c r="BW32" s="374"/>
      <c r="BX32" s="374"/>
      <c r="BY32" s="374"/>
      <c r="BZ32" s="374"/>
      <c r="CA32" s="613"/>
      <c r="CB32" s="419"/>
      <c r="CC32" s="228" t="str">
        <f>IF(AND(CA32&gt;0,OR(B32="Other activities [type description here]",B32="")),"Error: No description for reported time","")</f>
        <v/>
      </c>
    </row>
    <row r="33" spans="1:81" ht="15" customHeight="1" x14ac:dyDescent="0.35">
      <c r="A33" s="558">
        <f t="shared" si="0"/>
        <v>25</v>
      </c>
      <c r="B33" s="129" t="s">
        <v>157</v>
      </c>
      <c r="C33" s="87">
        <v>0</v>
      </c>
      <c r="D33" s="82"/>
      <c r="E33" s="374"/>
      <c r="F33" s="374"/>
      <c r="G33" s="374"/>
      <c r="H33" s="374"/>
      <c r="I33" s="374"/>
      <c r="J33" s="374"/>
      <c r="K33" s="374"/>
      <c r="L33" s="374"/>
      <c r="M33" s="374"/>
      <c r="N33" s="374"/>
      <c r="O33" s="374"/>
      <c r="P33" s="374"/>
      <c r="Q33" s="374"/>
      <c r="R33" s="374"/>
      <c r="S33" s="374"/>
      <c r="T33" s="374"/>
      <c r="U33" s="374"/>
      <c r="V33" s="374"/>
      <c r="W33" s="374"/>
      <c r="X33" s="374"/>
      <c r="Y33" s="374"/>
      <c r="Z33" s="374"/>
      <c r="AA33" s="374"/>
      <c r="AB33" s="374"/>
      <c r="AC33" s="374"/>
      <c r="AD33" s="374"/>
      <c r="AE33" s="374"/>
      <c r="AF33" s="374"/>
      <c r="AG33" s="374"/>
      <c r="AH33" s="374"/>
      <c r="AI33" s="374"/>
      <c r="AJ33" s="374"/>
      <c r="AK33" s="374"/>
      <c r="AL33" s="374"/>
      <c r="AM33" s="374"/>
      <c r="AN33" s="374"/>
      <c r="AO33" s="374"/>
      <c r="AP33" s="374"/>
      <c r="AQ33" s="374"/>
      <c r="AR33" s="374"/>
      <c r="AS33" s="374"/>
      <c r="AT33" s="374"/>
      <c r="AU33" s="374"/>
      <c r="AV33" s="374"/>
      <c r="AW33" s="374"/>
      <c r="AX33" s="374"/>
      <c r="AY33" s="374"/>
      <c r="AZ33" s="374"/>
      <c r="BA33" s="374"/>
      <c r="BB33" s="374"/>
      <c r="BC33" s="374"/>
      <c r="BD33" s="374"/>
      <c r="BE33" s="374"/>
      <c r="BF33" s="374"/>
      <c r="BG33" s="374"/>
      <c r="BH33" s="374"/>
      <c r="BI33" s="374"/>
      <c r="BJ33" s="374"/>
      <c r="BK33" s="374"/>
      <c r="BL33" s="374"/>
      <c r="BM33" s="374"/>
      <c r="BN33" s="374"/>
      <c r="BO33" s="374"/>
      <c r="BP33" s="374"/>
      <c r="BQ33" s="374"/>
      <c r="BR33" s="374"/>
      <c r="BS33" s="374"/>
      <c r="BT33" s="374"/>
      <c r="BU33" s="374"/>
      <c r="BV33" s="374"/>
      <c r="BW33" s="374"/>
      <c r="BX33" s="374"/>
      <c r="BY33" s="374"/>
      <c r="BZ33" s="374"/>
      <c r="CA33" s="613"/>
      <c r="CB33" s="419"/>
      <c r="CC33" s="228" t="str">
        <f>IF(AND(CA33&gt;0,OR(B33="Other activities [type description here]",B33="")),"Error: No description for reported time","")</f>
        <v/>
      </c>
    </row>
    <row r="34" spans="1:81" ht="15" customHeight="1" x14ac:dyDescent="0.35">
      <c r="A34" s="558">
        <f t="shared" si="0"/>
        <v>26</v>
      </c>
      <c r="B34" s="223" t="str">
        <f>CONCATENATE("Has all time been allocated? (Total hours from Line ",A15," should equal sum of Lines ",A16," - ",A33,")")</f>
        <v>Has all time been allocated? (Total hours from Line 7 should equal sum of Lines 8 - 25)</v>
      </c>
      <c r="C34" s="87" t="s">
        <v>455</v>
      </c>
      <c r="D34" s="82"/>
      <c r="E34" s="481" t="str">
        <f t="shared" ref="E34:AJ34" si="1">IF(ROUND(E15,2)=ROUND(SUM(E16:E33),2),"Yes","No")</f>
        <v>Yes</v>
      </c>
      <c r="F34" s="481" t="str">
        <f t="shared" si="1"/>
        <v>Yes</v>
      </c>
      <c r="G34" s="481" t="str">
        <f t="shared" si="1"/>
        <v>Yes</v>
      </c>
      <c r="H34" s="481" t="str">
        <f t="shared" si="1"/>
        <v>Yes</v>
      </c>
      <c r="I34" s="481" t="str">
        <f t="shared" si="1"/>
        <v>Yes</v>
      </c>
      <c r="J34" s="481" t="str">
        <f t="shared" si="1"/>
        <v>Yes</v>
      </c>
      <c r="K34" s="481" t="str">
        <f t="shared" si="1"/>
        <v>Yes</v>
      </c>
      <c r="L34" s="481" t="str">
        <f t="shared" si="1"/>
        <v>Yes</v>
      </c>
      <c r="M34" s="481" t="str">
        <f t="shared" si="1"/>
        <v>Yes</v>
      </c>
      <c r="N34" s="481" t="str">
        <f t="shared" si="1"/>
        <v>Yes</v>
      </c>
      <c r="O34" s="481" t="str">
        <f t="shared" si="1"/>
        <v>Yes</v>
      </c>
      <c r="P34" s="481" t="str">
        <f t="shared" si="1"/>
        <v>Yes</v>
      </c>
      <c r="Q34" s="481" t="str">
        <f t="shared" si="1"/>
        <v>Yes</v>
      </c>
      <c r="R34" s="481" t="str">
        <f t="shared" si="1"/>
        <v>Yes</v>
      </c>
      <c r="S34" s="481" t="str">
        <f t="shared" si="1"/>
        <v>Yes</v>
      </c>
      <c r="T34" s="481" t="str">
        <f t="shared" si="1"/>
        <v>Yes</v>
      </c>
      <c r="U34" s="481" t="str">
        <f t="shared" si="1"/>
        <v>Yes</v>
      </c>
      <c r="V34" s="481" t="str">
        <f t="shared" si="1"/>
        <v>Yes</v>
      </c>
      <c r="W34" s="481" t="str">
        <f t="shared" si="1"/>
        <v>Yes</v>
      </c>
      <c r="X34" s="481" t="str">
        <f t="shared" si="1"/>
        <v>Yes</v>
      </c>
      <c r="Y34" s="481" t="str">
        <f t="shared" si="1"/>
        <v>Yes</v>
      </c>
      <c r="Z34" s="481" t="str">
        <f t="shared" si="1"/>
        <v>Yes</v>
      </c>
      <c r="AA34" s="481" t="str">
        <f t="shared" si="1"/>
        <v>Yes</v>
      </c>
      <c r="AB34" s="481" t="str">
        <f t="shared" si="1"/>
        <v>Yes</v>
      </c>
      <c r="AC34" s="481" t="str">
        <f t="shared" si="1"/>
        <v>Yes</v>
      </c>
      <c r="AD34" s="481" t="str">
        <f t="shared" si="1"/>
        <v>Yes</v>
      </c>
      <c r="AE34" s="481" t="str">
        <f t="shared" si="1"/>
        <v>Yes</v>
      </c>
      <c r="AF34" s="481" t="str">
        <f t="shared" si="1"/>
        <v>Yes</v>
      </c>
      <c r="AG34" s="481" t="str">
        <f t="shared" si="1"/>
        <v>Yes</v>
      </c>
      <c r="AH34" s="481" t="str">
        <f t="shared" si="1"/>
        <v>Yes</v>
      </c>
      <c r="AI34" s="481" t="str">
        <f t="shared" si="1"/>
        <v>Yes</v>
      </c>
      <c r="AJ34" s="481" t="str">
        <f t="shared" si="1"/>
        <v>Yes</v>
      </c>
      <c r="AK34" s="481" t="str">
        <f t="shared" ref="AK34:BP34" si="2">IF(ROUND(AK15,2)=ROUND(SUM(AK16:AK33),2),"Yes","No")</f>
        <v>Yes</v>
      </c>
      <c r="AL34" s="481" t="str">
        <f t="shared" si="2"/>
        <v>Yes</v>
      </c>
      <c r="AM34" s="481" t="str">
        <f t="shared" si="2"/>
        <v>Yes</v>
      </c>
      <c r="AN34" s="481" t="str">
        <f t="shared" si="2"/>
        <v>Yes</v>
      </c>
      <c r="AO34" s="481" t="str">
        <f t="shared" si="2"/>
        <v>Yes</v>
      </c>
      <c r="AP34" s="481" t="str">
        <f t="shared" si="2"/>
        <v>Yes</v>
      </c>
      <c r="AQ34" s="481" t="str">
        <f t="shared" si="2"/>
        <v>Yes</v>
      </c>
      <c r="AR34" s="481" t="str">
        <f t="shared" si="2"/>
        <v>Yes</v>
      </c>
      <c r="AS34" s="481" t="str">
        <f t="shared" si="2"/>
        <v>Yes</v>
      </c>
      <c r="AT34" s="481" t="str">
        <f t="shared" si="2"/>
        <v>Yes</v>
      </c>
      <c r="AU34" s="481" t="str">
        <f t="shared" si="2"/>
        <v>Yes</v>
      </c>
      <c r="AV34" s="481" t="str">
        <f t="shared" si="2"/>
        <v>Yes</v>
      </c>
      <c r="AW34" s="481" t="str">
        <f t="shared" si="2"/>
        <v>Yes</v>
      </c>
      <c r="AX34" s="481" t="str">
        <f t="shared" si="2"/>
        <v>Yes</v>
      </c>
      <c r="AY34" s="481" t="str">
        <f t="shared" si="2"/>
        <v>Yes</v>
      </c>
      <c r="AZ34" s="481" t="str">
        <f t="shared" si="2"/>
        <v>Yes</v>
      </c>
      <c r="BA34" s="481" t="str">
        <f t="shared" si="2"/>
        <v>Yes</v>
      </c>
      <c r="BB34" s="481" t="str">
        <f t="shared" si="2"/>
        <v>Yes</v>
      </c>
      <c r="BC34" s="481" t="str">
        <f t="shared" si="2"/>
        <v>Yes</v>
      </c>
      <c r="BD34" s="481" t="str">
        <f t="shared" si="2"/>
        <v>Yes</v>
      </c>
      <c r="BE34" s="481" t="str">
        <f t="shared" si="2"/>
        <v>Yes</v>
      </c>
      <c r="BF34" s="481" t="str">
        <f t="shared" si="2"/>
        <v>Yes</v>
      </c>
      <c r="BG34" s="481" t="str">
        <f t="shared" si="2"/>
        <v>Yes</v>
      </c>
      <c r="BH34" s="481" t="str">
        <f t="shared" si="2"/>
        <v>Yes</v>
      </c>
      <c r="BI34" s="481" t="str">
        <f t="shared" si="2"/>
        <v>Yes</v>
      </c>
      <c r="BJ34" s="481" t="str">
        <f t="shared" si="2"/>
        <v>Yes</v>
      </c>
      <c r="BK34" s="481" t="str">
        <f t="shared" si="2"/>
        <v>Yes</v>
      </c>
      <c r="BL34" s="481" t="str">
        <f t="shared" si="2"/>
        <v>Yes</v>
      </c>
      <c r="BM34" s="481" t="str">
        <f t="shared" si="2"/>
        <v>Yes</v>
      </c>
      <c r="BN34" s="481" t="str">
        <f t="shared" si="2"/>
        <v>Yes</v>
      </c>
      <c r="BO34" s="481" t="str">
        <f t="shared" si="2"/>
        <v>Yes</v>
      </c>
      <c r="BP34" s="481" t="str">
        <f t="shared" si="2"/>
        <v>Yes</v>
      </c>
      <c r="BQ34" s="481" t="str">
        <f t="shared" ref="BQ34:CA34" si="3">IF(ROUND(BQ15,2)=ROUND(SUM(BQ16:BQ33),2),"Yes","No")</f>
        <v>Yes</v>
      </c>
      <c r="BR34" s="481" t="str">
        <f t="shared" si="3"/>
        <v>Yes</v>
      </c>
      <c r="BS34" s="481" t="str">
        <f t="shared" si="3"/>
        <v>Yes</v>
      </c>
      <c r="BT34" s="481" t="str">
        <f t="shared" si="3"/>
        <v>Yes</v>
      </c>
      <c r="BU34" s="481" t="str">
        <f t="shared" si="3"/>
        <v>Yes</v>
      </c>
      <c r="BV34" s="481" t="str">
        <f t="shared" si="3"/>
        <v>Yes</v>
      </c>
      <c r="BW34" s="481" t="str">
        <f t="shared" si="3"/>
        <v>Yes</v>
      </c>
      <c r="BX34" s="481" t="str">
        <f t="shared" si="3"/>
        <v>Yes</v>
      </c>
      <c r="BY34" s="481" t="str">
        <f t="shared" si="3"/>
        <v>Yes</v>
      </c>
      <c r="BZ34" s="481" t="str">
        <f t="shared" si="3"/>
        <v>Yes</v>
      </c>
      <c r="CA34" s="614" t="str">
        <f t="shared" si="3"/>
        <v>Yes</v>
      </c>
      <c r="CB34" s="419"/>
    </row>
    <row r="35" spans="1:81" ht="15" customHeight="1" x14ac:dyDescent="0.35">
      <c r="A35" s="547">
        <f t="shared" si="0"/>
        <v>27</v>
      </c>
      <c r="B35" s="232" t="s">
        <v>463</v>
      </c>
      <c r="C35" s="95">
        <v>75</v>
      </c>
      <c r="D35" s="500"/>
      <c r="E35" s="130"/>
      <c r="F35" s="130"/>
      <c r="G35" s="130"/>
      <c r="H35" s="130"/>
      <c r="I35" s="130"/>
      <c r="J35" s="130"/>
      <c r="K35" s="130"/>
      <c r="L35" s="130"/>
      <c r="M35" s="130"/>
      <c r="N35" s="130"/>
      <c r="O35" s="130"/>
      <c r="P35" s="130"/>
      <c r="Q35" s="130"/>
      <c r="R35" s="130"/>
      <c r="S35" s="130"/>
      <c r="T35" s="130"/>
      <c r="U35" s="130"/>
      <c r="V35" s="130"/>
      <c r="W35" s="130"/>
      <c r="X35" s="130"/>
      <c r="Y35" s="130"/>
      <c r="Z35" s="130"/>
      <c r="AA35" s="130"/>
      <c r="AB35" s="130"/>
      <c r="AC35" s="130"/>
      <c r="AD35" s="130"/>
      <c r="AE35" s="130"/>
      <c r="AF35" s="130"/>
      <c r="AG35" s="130"/>
      <c r="AH35" s="130"/>
      <c r="AI35" s="130"/>
      <c r="AJ35" s="130"/>
      <c r="AK35" s="130"/>
      <c r="AL35" s="130"/>
      <c r="AM35" s="130"/>
      <c r="AN35" s="130"/>
      <c r="AO35" s="130"/>
      <c r="AP35" s="130"/>
      <c r="AQ35" s="130"/>
      <c r="AR35" s="130"/>
      <c r="AS35" s="130"/>
      <c r="AT35" s="130"/>
      <c r="AU35" s="130"/>
      <c r="AV35" s="130"/>
      <c r="AW35" s="130"/>
      <c r="AX35" s="130"/>
      <c r="AY35" s="130"/>
      <c r="AZ35" s="130"/>
      <c r="BA35" s="130"/>
      <c r="BB35" s="130"/>
      <c r="BC35" s="130"/>
      <c r="BD35" s="130"/>
      <c r="BE35" s="130"/>
      <c r="BF35" s="130"/>
      <c r="BG35" s="130"/>
      <c r="BH35" s="130"/>
      <c r="BI35" s="130"/>
      <c r="BJ35" s="130"/>
      <c r="BK35" s="130"/>
      <c r="BL35" s="130"/>
      <c r="BM35" s="130"/>
      <c r="BN35" s="130"/>
      <c r="BO35" s="130"/>
      <c r="BP35" s="130"/>
      <c r="BQ35" s="130"/>
      <c r="BR35" s="130"/>
      <c r="BS35" s="130"/>
      <c r="BT35" s="130"/>
      <c r="BU35" s="130"/>
      <c r="BV35" s="130"/>
      <c r="BW35" s="130"/>
      <c r="BX35" s="130"/>
      <c r="BY35" s="130"/>
      <c r="BZ35" s="130"/>
      <c r="CA35" s="615"/>
      <c r="CB35" s="419"/>
    </row>
    <row r="36" spans="1:81" ht="15" customHeight="1" x14ac:dyDescent="0.35">
      <c r="A36" s="561">
        <f t="shared" si="0"/>
        <v>28</v>
      </c>
      <c r="B36" s="317" t="s">
        <v>461</v>
      </c>
      <c r="C36" s="324">
        <v>80</v>
      </c>
      <c r="D36" s="616"/>
      <c r="E36" s="617"/>
      <c r="F36" s="617"/>
      <c r="G36" s="617"/>
      <c r="H36" s="617"/>
      <c r="I36" s="617"/>
      <c r="J36" s="617"/>
      <c r="K36" s="617"/>
      <c r="L36" s="617"/>
      <c r="M36" s="617"/>
      <c r="N36" s="617"/>
      <c r="O36" s="617"/>
      <c r="P36" s="617"/>
      <c r="Q36" s="617"/>
      <c r="R36" s="617"/>
      <c r="S36" s="617"/>
      <c r="T36" s="617"/>
      <c r="U36" s="617"/>
      <c r="V36" s="617"/>
      <c r="W36" s="617"/>
      <c r="X36" s="617"/>
      <c r="Y36" s="617"/>
      <c r="Z36" s="617"/>
      <c r="AA36" s="617"/>
      <c r="AB36" s="617"/>
      <c r="AC36" s="617"/>
      <c r="AD36" s="617"/>
      <c r="AE36" s="617"/>
      <c r="AF36" s="617"/>
      <c r="AG36" s="617"/>
      <c r="AH36" s="617"/>
      <c r="AI36" s="617"/>
      <c r="AJ36" s="617"/>
      <c r="AK36" s="617"/>
      <c r="AL36" s="617"/>
      <c r="AM36" s="617"/>
      <c r="AN36" s="617"/>
      <c r="AO36" s="617"/>
      <c r="AP36" s="617"/>
      <c r="AQ36" s="617"/>
      <c r="AR36" s="617"/>
      <c r="AS36" s="617"/>
      <c r="AT36" s="617"/>
      <c r="AU36" s="617"/>
      <c r="AV36" s="617"/>
      <c r="AW36" s="617"/>
      <c r="AX36" s="617"/>
      <c r="AY36" s="617"/>
      <c r="AZ36" s="617"/>
      <c r="BA36" s="617"/>
      <c r="BB36" s="617"/>
      <c r="BC36" s="617"/>
      <c r="BD36" s="617"/>
      <c r="BE36" s="617"/>
      <c r="BF36" s="617"/>
      <c r="BG36" s="617"/>
      <c r="BH36" s="617"/>
      <c r="BI36" s="617"/>
      <c r="BJ36" s="617"/>
      <c r="BK36" s="617"/>
      <c r="BL36" s="617"/>
      <c r="BM36" s="617"/>
      <c r="BN36" s="617"/>
      <c r="BO36" s="617"/>
      <c r="BP36" s="617"/>
      <c r="BQ36" s="617"/>
      <c r="BR36" s="617"/>
      <c r="BS36" s="617"/>
      <c r="BT36" s="617"/>
      <c r="BU36" s="617"/>
      <c r="BV36" s="617"/>
      <c r="BW36" s="617"/>
      <c r="BX36" s="617"/>
      <c r="BY36" s="617"/>
      <c r="BZ36" s="617"/>
      <c r="CA36" s="618"/>
      <c r="CB36" s="416"/>
      <c r="CC36" s="221"/>
    </row>
    <row r="37" spans="1:81" x14ac:dyDescent="0.35">
      <c r="A37" s="35"/>
      <c r="B37" s="34"/>
      <c r="C37" s="35"/>
      <c r="D37" s="35"/>
      <c r="E37" s="35"/>
      <c r="F37" s="35"/>
      <c r="G37" s="35"/>
      <c r="H37" s="35"/>
      <c r="I37" s="35"/>
      <c r="J37" s="35"/>
      <c r="K37" s="35"/>
      <c r="L37" s="35"/>
      <c r="M37" s="35"/>
      <c r="N37" s="35"/>
      <c r="O37" s="35"/>
      <c r="P37" s="35"/>
      <c r="Q37" s="35"/>
      <c r="R37" s="35"/>
      <c r="S37" s="35"/>
      <c r="T37" s="35"/>
      <c r="U37" s="35"/>
      <c r="V37" s="35"/>
      <c r="W37" s="35"/>
      <c r="X37" s="35"/>
      <c r="Y37" s="35"/>
      <c r="Z37" s="35"/>
      <c r="AA37" s="35"/>
      <c r="AB37" s="35"/>
      <c r="AC37" s="35"/>
      <c r="AD37" s="35"/>
      <c r="AE37" s="35"/>
      <c r="AF37" s="35"/>
      <c r="AG37" s="35"/>
      <c r="AH37" s="35"/>
      <c r="AI37" s="35"/>
      <c r="AJ37" s="35"/>
      <c r="AK37" s="35"/>
      <c r="AL37" s="35"/>
      <c r="AM37" s="35"/>
      <c r="AN37" s="35"/>
      <c r="AO37" s="35"/>
      <c r="AP37" s="35"/>
      <c r="AQ37" s="35"/>
      <c r="AR37" s="35"/>
      <c r="AS37" s="35"/>
      <c r="AT37" s="35"/>
      <c r="AU37" s="35"/>
      <c r="AV37" s="35"/>
      <c r="AW37" s="35"/>
      <c r="AX37" s="35"/>
      <c r="AY37" s="35"/>
      <c r="AZ37" s="35"/>
      <c r="BA37" s="35"/>
      <c r="BB37" s="35"/>
      <c r="BC37" s="35"/>
      <c r="BD37" s="35"/>
      <c r="BE37" s="35"/>
      <c r="BF37" s="35"/>
      <c r="BG37" s="35"/>
      <c r="BH37" s="35"/>
      <c r="BI37" s="35"/>
      <c r="BJ37" s="35"/>
      <c r="BK37" s="35"/>
      <c r="BL37" s="35"/>
      <c r="BM37" s="35"/>
      <c r="BN37" s="35"/>
      <c r="BO37" s="35"/>
      <c r="BP37" s="35"/>
      <c r="BQ37" s="35"/>
      <c r="BR37" s="35"/>
      <c r="BS37" s="35"/>
      <c r="BT37" s="35"/>
      <c r="BU37" s="35"/>
      <c r="BV37" s="35"/>
      <c r="BW37" s="35"/>
      <c r="BX37" s="35"/>
      <c r="BY37" s="35"/>
      <c r="BZ37" s="35"/>
      <c r="CA37" s="35"/>
      <c r="CB37" s="411"/>
    </row>
    <row r="38" spans="1:81" x14ac:dyDescent="0.35">
      <c r="A38" s="35"/>
      <c r="B38" s="34"/>
      <c r="C38" s="35"/>
      <c r="D38" s="35"/>
      <c r="E38" s="35"/>
      <c r="F38" s="35"/>
      <c r="G38" s="35"/>
      <c r="H38" s="35"/>
      <c r="I38" s="35"/>
      <c r="J38" s="35"/>
      <c r="K38" s="35"/>
      <c r="L38" s="35"/>
      <c r="M38" s="35"/>
      <c r="N38" s="35"/>
      <c r="O38" s="35"/>
      <c r="P38" s="35"/>
      <c r="Q38" s="35"/>
      <c r="R38" s="35"/>
      <c r="S38" s="35"/>
      <c r="T38" s="35"/>
      <c r="U38" s="35"/>
      <c r="V38" s="35"/>
      <c r="W38" s="35"/>
      <c r="X38" s="35"/>
      <c r="Y38" s="35"/>
      <c r="Z38" s="35"/>
      <c r="AA38" s="35"/>
      <c r="AB38" s="35"/>
      <c r="AC38" s="35"/>
      <c r="AD38" s="35"/>
      <c r="AE38" s="35"/>
      <c r="AF38" s="35"/>
      <c r="AG38" s="35"/>
      <c r="AH38" s="35"/>
      <c r="AI38" s="35"/>
      <c r="AJ38" s="35"/>
      <c r="AK38" s="35"/>
      <c r="AL38" s="35"/>
      <c r="AM38" s="35"/>
      <c r="AN38" s="35"/>
      <c r="AO38" s="35"/>
      <c r="AP38" s="35"/>
      <c r="AQ38" s="35"/>
      <c r="AR38" s="35"/>
      <c r="AS38" s="35"/>
      <c r="AT38" s="35"/>
      <c r="AU38" s="35"/>
      <c r="AV38" s="35"/>
      <c r="AW38" s="35"/>
      <c r="AX38" s="35"/>
      <c r="AY38" s="35"/>
      <c r="AZ38" s="35"/>
      <c r="BA38" s="35"/>
      <c r="BB38" s="35"/>
      <c r="BC38" s="35"/>
      <c r="BD38" s="35"/>
      <c r="BE38" s="35"/>
      <c r="BF38" s="35"/>
      <c r="BG38" s="35"/>
      <c r="BH38" s="35"/>
      <c r="BI38" s="35"/>
      <c r="BJ38" s="35"/>
      <c r="BK38" s="35"/>
      <c r="BL38" s="35"/>
      <c r="BM38" s="35"/>
      <c r="BN38" s="35"/>
      <c r="BO38" s="35"/>
      <c r="BP38" s="35"/>
      <c r="BQ38" s="35"/>
      <c r="BR38" s="35"/>
      <c r="BS38" s="35"/>
      <c r="BT38" s="35"/>
      <c r="BU38" s="35"/>
      <c r="BV38" s="35"/>
      <c r="BW38" s="35"/>
      <c r="BX38" s="35"/>
      <c r="BY38" s="35"/>
      <c r="BZ38" s="35"/>
      <c r="CA38" s="35"/>
      <c r="CB38" s="411"/>
    </row>
  </sheetData>
  <sheetProtection algorithmName="SHA-512" hashValue="G0zgXTaS3g1UuFd6N9nYzjFuupKtFZ/WfiioItgywLIkjductDRU6VUlNo3B31V6vmAUfasG2p+Mt9LjW61i9w==" saltValue="KBHHhhSGcrpCPidYBIu9zw==" spinCount="100000" sheet="1" objects="1" scenarios="1"/>
  <mergeCells count="2">
    <mergeCell ref="A3:C3"/>
    <mergeCell ref="A1:C1"/>
  </mergeCells>
  <phoneticPr fontId="43" type="noConversion"/>
  <conditionalFormatting sqref="B31:B33">
    <cfRule type="expression" dxfId="83" priority="2" stopIfTrue="1">
      <formula>IF(AND(CA31&gt;0,B31="Other activities [type description here]"),TRUE,FALSE)</formula>
    </cfRule>
  </conditionalFormatting>
  <conditionalFormatting sqref="E34:CB34 CB35">
    <cfRule type="expression" dxfId="82" priority="3">
      <formula>E34="NO"</formula>
    </cfRule>
  </conditionalFormatting>
  <dataValidations count="30">
    <dataValidation type="decimal" operator="greaterThanOrEqual" allowBlank="1" showInputMessage="1" showErrorMessage="1" error="Please enter a valid number." sqref="E36:CA36 E13:CA13 E15:CA33" xr:uid="{00000000-0002-0000-0A00-000000000000}">
      <formula1>0</formula1>
    </dataValidation>
    <dataValidation allowBlank="1" showErrorMessage="1" prompt="Enter a job category that is considered to be a Behavioral Health Professional._x000a_" sqref="CD14:CD15 B9 B32:B34 B15" xr:uid="{00000000-0002-0000-0A00-000001000000}"/>
    <dataValidation allowBlank="1" showInputMessage="1" showErrorMessage="1" prompt="If your agency employs part-time service coordinators, calculate a full-time equivalent caseload. For example, if a service coordinator works 20 hours per week and has a caseload of 25, their expected full-time caseload would be 50." sqref="CB38:CB1048576" xr:uid="{00000000-0002-0000-0A00-000003000000}"/>
    <dataValidation allowBlank="1" showInputMessage="1" showErrorMessage="1" prompt="Record the typical number of contacts – whether telephonic, electronic, or face-to-face – that an individual receives from their service coordinator in a typical year." sqref="CB7" xr:uid="{00000000-0002-0000-0A00-000004000000}"/>
    <dataValidation allowBlank="1" showInputMessage="1" showErrorMessage="1" prompt="If “No” appears on this Line, review and revise the appropriate hours." sqref="C34:C35" xr:uid="{00000000-0002-0000-0A00-000009000000}"/>
    <dataValidation type="list" operator="greaterThanOrEqual" allowBlank="1" showInputMessage="1" showErrorMessage="1" error="Please enter a valid number." sqref="E13:CA13" xr:uid="{00000000-0002-0000-0A00-00000B000000}">
      <formula1>"Yes,No"</formula1>
    </dataValidation>
    <dataValidation allowBlank="1" showInputMessage="1" showErrorMessage="1" prompt="Record the typical number of contacts – whether telephonic, electronic, or face-to-face – that an individual receives from their service coordinator in a typical year._x000a_" sqref="B7" xr:uid="{6049CD0B-B065-43CF-9D69-D84A17635F8B}"/>
    <dataValidation allowBlank="1" showInputMessage="1" showErrorMessage="1" prompt="Record the typical number of face-to-face contacts that an individual receives from their service coordinator in a typical year. This total will be a subset of the total contacts reported on Line 1 and so cannot exceed the number reported on that Line._x000a_" sqref="B8" xr:uid="{03E4D7B2-2DA9-4D0A-BDE2-1AD8FAB99285}"/>
    <dataValidation allowBlank="1" showInputMessage="1" showErrorMessage="1" prompt="See page 7 of the instructions._x000a_" sqref="B14" xr:uid="{8EA3A6B7-7D9D-4367-9DF5-507C3CEF5BE0}"/>
    <dataValidation allowBlank="1" showInputMessage="1" showErrorMessage="1" prompt="Do not include time that is redirected to another activity accounted for within this_x000a_section. Ex: if an individual cancels a 1-hr appointment but the service coordinator is able to spend 45 min. on recordkeeping, only 15 min. should be reported here._x000a_" sqref="B26" xr:uid="{1952DA42-26FD-49C5-8B53-C885B4100795}"/>
    <dataValidation allowBlank="1" showInputMessage="1" showErrorMessage="1" prompt="Examples include staff meetings, filing employer-required paperwork (not related to service delivery), and receiving counseling from  supervisor.  Do not include time spent on training programs._x000a_" sqref="B30" xr:uid="{6DB590D1-B707-4BCD-9BB9-D400A1EA7A9C}"/>
    <dataValidation allowBlank="1" showInputMessage="1" showErrorMessage="1" prompt="If there are activities that are part of a service coordinator’s typical week, but not listed on the survey, type a description and indicate the number of hours per week that a service coordinator typically spends on that activity._x000a_" sqref="B31" xr:uid="{440716F1-62CC-45E5-9CFF-22F80DA2103B}"/>
    <dataValidation allowBlank="1" showInputMessage="1" showErrorMessage="1" prompt="Include both the use of agency-owned or -leased vehicles as well as of service coordinators’ personal vehicles._x000a_" sqref="B35:B36" xr:uid="{FCE57137-48D3-4DEA-A6AE-40C5C15A43C9}"/>
    <dataValidation allowBlank="1" showInputMessage="1" showErrorMessage="1" prompt="Include tracking and reporting personal funds, assisting with Social Security-related issues, and rep payee services._x000a__x000a_Do not include time spent on transporting individuals to appointments, which is reported on Line 19." sqref="B23" xr:uid="{10BBDB85-C03D-4C2D-B168-AF242FC06825}"/>
    <dataValidation allowBlank="1" showInputMessage="1" showErrorMessage="1" prompt="Include data collection, drafting the plan, training staff on implementing the plan, and monitoring the plan." sqref="B22" xr:uid="{0F1C77A1-1236-4A4A-B125-9C098359E659}"/>
    <dataValidation operator="greaterThanOrEqual" allowBlank="1" showInputMessage="1" showErrorMessage="1" error="Please enter a valid number." sqref="E10:CA12 E9:CA9" xr:uid="{604E1B88-55AF-4B92-91F9-42A6E9B5C191}"/>
    <dataValidation allowBlank="1" showInputMessage="1" showErrorMessage="1" prompt="Include ISA meeting preparation, reviewing assessments and other materials, contacting individuals and others (e.g., guardian, physican, etc.), attending the ISA meeting, and drafting the plan and related documents._x000a__x000a_" sqref="B16" xr:uid="{A28957AC-C143-4391-A7DD-EEA917976D0E}"/>
    <dataValidation allowBlank="1" showInputMessage="1" showErrorMessage="1" prompt="Report time spent on delivering other services, which may be developmental services (e.g., Respite or Community Support), or services covered by other programs (such as behavioral health)._x000a_" sqref="B19" xr:uid="{A25FBB7A-01A8-4D09-950E-988D32BFA366}"/>
    <dataValidation allowBlank="1" showInputMessage="1" showErrorMessage="1" prompt="Include time spent on recruiting, hiring, and supervising staff providing other services; training paid and unpaid caregivers on the ISA and related support strategies; conducting home and site visits; and similar activities." sqref="B21" xr:uid="{BD5DBA4F-CF84-49AC-ACE6-BB8A3BF139D3}"/>
    <dataValidation allowBlank="1" showInputMessage="1" showErrorMessage="1" prompt="Include reviewing, recording, and monitoring medical documentation; overseeing medication issues; and attending medical appointments with individuals." sqref="B24" xr:uid="{02C222F7-1C5B-4543-B2D0-8D6024BAE682}"/>
    <dataValidation allowBlank="1" showInputMessage="1" showErrorMessage="1" prompt="Report time associated with monitoring individuals' service usage, including funds managed at ARIS._x000a__x000a_Do not include initial development of budget, which is part of the development of the ISA._x000a_" sqref="B18" xr:uid="{098A5686-6C5B-40F7-9F31-7BEEA9EB9535}"/>
    <dataValidation allowBlank="1" showInputMessage="1" showErrorMessage="1" prompt="Report the percentage of work hours associated with providing service coordination as defined in policy (e.g., planning, coordinating, and monitoring the ISA; coordinating services; mantaining a case record; and reviewing critical incident reports)." sqref="B12" xr:uid="{04919AD2-FD68-45D4-897D-A66ACA891FB8}"/>
    <dataValidation allowBlank="1" showInputMessage="1" showErrorMessage="1" prompt="Report the # of individuals for whom the coordinator is providing service coordination as defined in policy (e.g., planning, coordinating, and monitoring the ISA; coordinating services; mantaining a case record; and reviewing critical incident reports)." sqref="B13" xr:uid="{31229A8F-DFDC-4893-BAFD-1310651F91A8}"/>
    <dataValidation allowBlank="1" showInputMessage="1" showErrorMessage="1" prompt="Include documentation time that is not captured in any of the other listed activities._x000a__x000a_Do not include recordkeeping that occurs during the course of service provision and which is billed as this time should be reported on Lines 8 or 11. " sqref="B29" xr:uid="{19A57A23-0FCF-4D6C-A065-91566A022A65}"/>
    <dataValidation allowBlank="1" showInputMessage="1" showErrorMessage="1" prompt="For staff with supervisory responsibilities, report the amount of time spent supervising or training service coordinators. _x000a_" sqref="B20" xr:uid="{42282DE0-F6B0-45B3-B236-B206B808C4ED}"/>
    <dataValidation allowBlank="1" showInputMessage="1" showErrorMessage="1" prompt="Include time associated with monitoring individuals' service usage, including funds managed at ARIS._x000a__x000a_" sqref="B18" xr:uid="{6D65F2ED-14C3-4FB0-9FB2-59BD10BA5842}"/>
    <dataValidation allowBlank="1" showInputMessage="1" showErrorMessage="1" prompt="Report time associated with helping individuals hire, train, schedule, and supervise staff, and otherwise fulfill their responsbilities as an employer._x000a__x000a_" sqref="B17" xr:uid="{0A878E45-BCAF-4877-A555-BCDD3777A130}"/>
    <dataValidation allowBlank="1" showInputMessage="1" showErrorMessage="1" prompt="Include activities such as developing a response; coordinating staff to respond to a crisis, and follow-up activities._x000a__x000a_Do not include time spent delivering direct crisis supports, which would be reported on Line 11._x000a_" sqref="B25" xr:uid="{45AD6EA9-599E-4E16-A5BD-6AF8DF2EF3B2}"/>
    <dataValidation allowBlank="1" showInputMessage="1" showErrorMessage="1" prompt="Include any time spent transporting individuals that is not billed as direct service time that should be reported on Line 11." sqref="B27" xr:uid="{32F655F4-F1AA-4F94-818E-DC0B78571DC8}"/>
    <dataValidation allowBlank="1" showInputMessage="1" showErrorMessage="1" prompt="Include travel time between appointments with individuals._x000a__x000a_Do not include time spent transporting individuals, which should be reported on Line 19." sqref="B28" xr:uid="{1086CA0B-683D-4932-94E4-28E9A6C3D844}"/>
  </dataValidations>
  <printOptions horizontalCentered="1"/>
  <pageMargins left="0.25" right="0.25" top="0.75" bottom="0.75" header="0.3" footer="0.3"/>
  <pageSetup scale="95" orientation="landscape" r:id="rId1"/>
  <headerFooter>
    <oddHeader>&amp;C&amp;"Times New Roman,Bold"Vermont Department of Disabilities, Aging and Independent Living
Review of HCBS Payment Methodologies and Rates - Provider Survey&amp;R&amp;"Times New Roman,Regular"Page &amp;P of &amp;N</oddHeader>
    <oddFooter>&amp;R&amp;"Times New Roman,Regular" printed &amp;D&amp;L&amp;"Times New Roman,Regular"Questions? Contact Stephen Pawlowski with Health Management Associates at spawlowski@healthmanagement.com or (602) 466-9840.</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dimension ref="A1:K52"/>
  <sheetViews>
    <sheetView zoomScaleNormal="100" zoomScaleSheetLayoutView="100" workbookViewId="0">
      <pane xSplit="3" ySplit="6" topLeftCell="D7" activePane="bottomRight" state="frozen"/>
      <selection pane="topRight" activeCell="D1" sqref="D1"/>
      <selection pane="bottomLeft" activeCell="A7" sqref="A7"/>
      <selection pane="bottomRight" activeCell="D8" sqref="D8"/>
    </sheetView>
  </sheetViews>
  <sheetFormatPr defaultColWidth="8.81640625" defaultRowHeight="14.5" x14ac:dyDescent="0.35"/>
  <cols>
    <col min="1" max="1" width="5.7265625" style="120" customWidth="1"/>
    <col min="2" max="2" width="94.81640625" style="120" customWidth="1"/>
    <col min="3" max="8" width="11.7265625" style="120" customWidth="1"/>
    <col min="9" max="9" width="3.453125" style="420" bestFit="1" customWidth="1"/>
    <col min="10" max="16384" width="8.81640625" style="120"/>
  </cols>
  <sheetData>
    <row r="1" spans="1:10" x14ac:dyDescent="0.35">
      <c r="A1" s="889" t="str">
        <f>IF(ISBLANK('Contact Info &amp; Revenues'!C7),"",'Contact Info &amp; Revenues'!C7)</f>
        <v/>
      </c>
      <c r="B1" s="889"/>
      <c r="C1" s="8"/>
      <c r="D1" s="8"/>
      <c r="E1" s="8"/>
      <c r="F1" s="8"/>
      <c r="G1" s="8"/>
      <c r="H1" s="8"/>
      <c r="I1" s="431"/>
      <c r="J1" s="241"/>
    </row>
    <row r="2" spans="1:10" ht="12" customHeight="1" x14ac:dyDescent="0.35">
      <c r="A2" s="241"/>
      <c r="B2" s="107"/>
      <c r="C2" s="107"/>
      <c r="D2" s="241"/>
      <c r="E2" s="241"/>
      <c r="F2" s="241"/>
      <c r="G2" s="241"/>
      <c r="H2" s="241"/>
      <c r="I2" s="430"/>
      <c r="J2" s="241"/>
    </row>
    <row r="3" spans="1:10" ht="14.25" customHeight="1" x14ac:dyDescent="0.35">
      <c r="A3" s="890" t="s">
        <v>437</v>
      </c>
      <c r="B3" s="890"/>
      <c r="C3" s="241"/>
      <c r="D3" s="241"/>
      <c r="E3" s="241"/>
      <c r="F3" s="241"/>
      <c r="G3" s="241"/>
      <c r="H3" s="241"/>
      <c r="I3" s="430"/>
      <c r="J3" s="242"/>
    </row>
    <row r="4" spans="1:10" ht="12" customHeight="1" x14ac:dyDescent="0.35">
      <c r="A4" s="106"/>
      <c r="B4" s="106"/>
      <c r="C4" s="241"/>
      <c r="D4" s="241"/>
      <c r="E4" s="241"/>
      <c r="F4" s="241"/>
      <c r="G4" s="241"/>
      <c r="H4" s="241"/>
      <c r="I4" s="430"/>
      <c r="J4" s="242"/>
    </row>
    <row r="5" spans="1:10" x14ac:dyDescent="0.35">
      <c r="A5" s="191"/>
      <c r="B5" s="502" t="s">
        <v>268</v>
      </c>
      <c r="C5" s="191"/>
      <c r="D5" s="191"/>
      <c r="E5" s="191"/>
      <c r="F5" s="191"/>
      <c r="G5" s="191"/>
      <c r="H5" s="191"/>
      <c r="I5" s="423"/>
      <c r="J5" s="55"/>
    </row>
    <row r="6" spans="1:10" ht="30.75" customHeight="1" x14ac:dyDescent="0.35">
      <c r="A6" s="652" t="s">
        <v>0</v>
      </c>
      <c r="B6" s="653" t="s">
        <v>1</v>
      </c>
      <c r="C6" s="602" t="s">
        <v>2</v>
      </c>
      <c r="D6" s="603" t="s">
        <v>574</v>
      </c>
      <c r="E6" s="603" t="s">
        <v>575</v>
      </c>
      <c r="F6" s="603" t="s">
        <v>576</v>
      </c>
      <c r="G6" s="603" t="s">
        <v>577</v>
      </c>
      <c r="H6" s="623" t="s">
        <v>578</v>
      </c>
      <c r="I6" s="414"/>
      <c r="J6" s="243"/>
    </row>
    <row r="7" spans="1:10" x14ac:dyDescent="0.35">
      <c r="A7" s="630"/>
      <c r="B7" s="631" t="s">
        <v>20</v>
      </c>
      <c r="C7" s="209"/>
      <c r="D7" s="209"/>
      <c r="E7" s="209"/>
      <c r="F7" s="209"/>
      <c r="G7" s="209"/>
      <c r="H7" s="632"/>
      <c r="I7" s="415"/>
      <c r="J7" s="243"/>
    </row>
    <row r="8" spans="1:10" x14ac:dyDescent="0.35">
      <c r="A8" s="633">
        <v>1</v>
      </c>
      <c r="B8" s="210" t="s">
        <v>21</v>
      </c>
      <c r="C8" s="234" t="s">
        <v>43</v>
      </c>
      <c r="D8" s="18"/>
      <c r="E8" s="19"/>
      <c r="F8" s="19"/>
      <c r="G8" s="19"/>
      <c r="H8" s="634"/>
      <c r="I8" s="475"/>
      <c r="J8" s="243"/>
    </row>
    <row r="9" spans="1:10" x14ac:dyDescent="0.35">
      <c r="A9" s="633">
        <f t="shared" ref="A9:A18" si="0">+A8+1</f>
        <v>2</v>
      </c>
      <c r="B9" s="210" t="s">
        <v>22</v>
      </c>
      <c r="C9" s="235" t="s">
        <v>44</v>
      </c>
      <c r="D9" s="20"/>
      <c r="E9" s="21"/>
      <c r="F9" s="21"/>
      <c r="G9" s="21"/>
      <c r="H9" s="635"/>
      <c r="I9" s="476"/>
      <c r="J9" s="243"/>
    </row>
    <row r="10" spans="1:10" x14ac:dyDescent="0.35">
      <c r="A10" s="633">
        <f t="shared" si="0"/>
        <v>3</v>
      </c>
      <c r="B10" s="211" t="s">
        <v>581</v>
      </c>
      <c r="C10" s="312">
        <v>35</v>
      </c>
      <c r="D10" s="654"/>
      <c r="E10" s="3"/>
      <c r="F10" s="3"/>
      <c r="G10" s="3"/>
      <c r="H10" s="625"/>
      <c r="I10" s="426"/>
      <c r="J10" s="243"/>
    </row>
    <row r="11" spans="1:10" x14ac:dyDescent="0.35">
      <c r="A11" s="633">
        <f t="shared" si="0"/>
        <v>4</v>
      </c>
      <c r="B11" s="211" t="s">
        <v>571</v>
      </c>
      <c r="C11" s="95" t="s">
        <v>435</v>
      </c>
      <c r="D11" s="13"/>
      <c r="E11" s="22"/>
      <c r="F11" s="22"/>
      <c r="G11" s="22"/>
      <c r="H11" s="609"/>
      <c r="I11" s="426"/>
      <c r="J11" s="243"/>
    </row>
    <row r="12" spans="1:10" x14ac:dyDescent="0.35">
      <c r="A12" s="633">
        <f t="shared" si="0"/>
        <v>5</v>
      </c>
      <c r="B12" s="244" t="s">
        <v>572</v>
      </c>
      <c r="C12" s="236">
        <v>1500</v>
      </c>
      <c r="D12" s="13"/>
      <c r="E12" s="22"/>
      <c r="F12" s="22"/>
      <c r="G12" s="22"/>
      <c r="H12" s="609"/>
      <c r="I12" s="424" t="s">
        <v>172</v>
      </c>
      <c r="J12" s="243"/>
    </row>
    <row r="13" spans="1:10" x14ac:dyDescent="0.35">
      <c r="A13" s="633">
        <f t="shared" si="0"/>
        <v>6</v>
      </c>
      <c r="B13" s="244" t="s">
        <v>23</v>
      </c>
      <c r="C13" s="227">
        <f>1500*12</f>
        <v>18000</v>
      </c>
      <c r="D13" s="23"/>
      <c r="E13" s="6"/>
      <c r="F13" s="6"/>
      <c r="G13" s="6"/>
      <c r="H13" s="636"/>
      <c r="I13" s="424"/>
      <c r="J13" s="243"/>
    </row>
    <row r="14" spans="1:10" x14ac:dyDescent="0.35">
      <c r="A14" s="633">
        <f t="shared" si="0"/>
        <v>7</v>
      </c>
      <c r="B14" s="244" t="s">
        <v>24</v>
      </c>
      <c r="C14" s="227">
        <f>300*12</f>
        <v>3600</v>
      </c>
      <c r="D14" s="23"/>
      <c r="E14" s="6"/>
      <c r="F14" s="6"/>
      <c r="G14" s="6"/>
      <c r="H14" s="636"/>
      <c r="I14" s="424" t="s">
        <v>172</v>
      </c>
      <c r="J14" s="243"/>
    </row>
    <row r="15" spans="1:10" x14ac:dyDescent="0.35">
      <c r="A15" s="633">
        <f t="shared" si="0"/>
        <v>8</v>
      </c>
      <c r="B15" s="244" t="s">
        <v>25</v>
      </c>
      <c r="C15" s="227">
        <f>350*12</f>
        <v>4200</v>
      </c>
      <c r="D15" s="23"/>
      <c r="E15" s="6"/>
      <c r="F15" s="6"/>
      <c r="G15" s="6"/>
      <c r="H15" s="636"/>
      <c r="I15" s="424" t="s">
        <v>172</v>
      </c>
      <c r="J15" s="243"/>
    </row>
    <row r="16" spans="1:10" x14ac:dyDescent="0.35">
      <c r="A16" s="637">
        <f t="shared" si="0"/>
        <v>9</v>
      </c>
      <c r="B16" s="218" t="s">
        <v>26</v>
      </c>
      <c r="C16" s="237">
        <f>SUM(C13:C15)/C12</f>
        <v>17.2</v>
      </c>
      <c r="D16" s="9" t="str">
        <f>IFERROR(SUM(D13:D15)/D12,"")</f>
        <v/>
      </c>
      <c r="E16" s="9" t="str">
        <f>IFERROR(SUM(E13:E15)/E12,"")</f>
        <v/>
      </c>
      <c r="F16" s="9" t="str">
        <f>IFERROR(SUM(F13:F15)/F12,"")</f>
        <v/>
      </c>
      <c r="G16" s="9" t="str">
        <f>IFERROR(SUM(G13:G15)/G12,"")</f>
        <v/>
      </c>
      <c r="H16" s="638" t="str">
        <f>IFERROR(SUM(H13:H15)/H12,"")</f>
        <v/>
      </c>
      <c r="I16" s="425" t="s">
        <v>172</v>
      </c>
      <c r="J16" s="243"/>
    </row>
    <row r="17" spans="1:10" x14ac:dyDescent="0.35">
      <c r="A17" s="637">
        <f t="shared" si="0"/>
        <v>10</v>
      </c>
      <c r="B17" s="244" t="s">
        <v>104</v>
      </c>
      <c r="C17" s="234">
        <v>0.75</v>
      </c>
      <c r="D17" s="195"/>
      <c r="E17" s="11"/>
      <c r="F17" s="11"/>
      <c r="G17" s="11"/>
      <c r="H17" s="639"/>
      <c r="I17" s="424" t="s">
        <v>172</v>
      </c>
      <c r="J17" s="243"/>
    </row>
    <row r="18" spans="1:10" x14ac:dyDescent="0.35">
      <c r="A18" s="637">
        <f t="shared" si="0"/>
        <v>11</v>
      </c>
      <c r="B18" s="210" t="s">
        <v>434</v>
      </c>
      <c r="C18" s="234">
        <v>0.91</v>
      </c>
      <c r="D18" s="195"/>
      <c r="E18" s="11"/>
      <c r="F18" s="11"/>
      <c r="G18" s="11"/>
      <c r="H18" s="639"/>
      <c r="I18" s="427" t="s">
        <v>172</v>
      </c>
      <c r="J18" s="243"/>
    </row>
    <row r="19" spans="1:10" x14ac:dyDescent="0.35">
      <c r="A19" s="637">
        <f>+A18+1</f>
        <v>12</v>
      </c>
      <c r="B19" s="210" t="s">
        <v>266</v>
      </c>
      <c r="C19" s="227">
        <v>125</v>
      </c>
      <c r="D19" s="165"/>
      <c r="E19" s="166"/>
      <c r="F19" s="166"/>
      <c r="G19" s="166"/>
      <c r="H19" s="567"/>
      <c r="I19" s="424"/>
      <c r="J19" s="243"/>
    </row>
    <row r="20" spans="1:10" x14ac:dyDescent="0.35">
      <c r="A20" s="637">
        <f>+A19+1</f>
        <v>13</v>
      </c>
      <c r="B20" s="28" t="s">
        <v>573</v>
      </c>
      <c r="C20" s="247"/>
      <c r="D20" s="152"/>
      <c r="E20" s="153"/>
      <c r="F20" s="153"/>
      <c r="G20" s="153"/>
      <c r="H20" s="640"/>
      <c r="I20" s="477"/>
      <c r="J20" s="228" t="str">
        <f>IF(AND(SUM(D19:H19)&gt;0,OR(B20="What supplies are included in the cost reported on Line 11? [type description here]",B20="")),"Error: No description for costs reported on Line 10","")</f>
        <v/>
      </c>
    </row>
    <row r="21" spans="1:10" x14ac:dyDescent="0.35">
      <c r="A21" s="641"/>
      <c r="B21" s="245" t="s">
        <v>267</v>
      </c>
      <c r="C21" s="213"/>
      <c r="D21" s="213"/>
      <c r="E21" s="213"/>
      <c r="F21" s="213"/>
      <c r="G21" s="213"/>
      <c r="H21" s="605"/>
      <c r="I21" s="415"/>
      <c r="J21" s="243"/>
    </row>
    <row r="22" spans="1:10" x14ac:dyDescent="0.35">
      <c r="A22" s="637">
        <f>+A20+1</f>
        <v>14</v>
      </c>
      <c r="B22" s="210" t="s">
        <v>428</v>
      </c>
      <c r="C22" s="85">
        <v>80</v>
      </c>
      <c r="D22" s="13"/>
      <c r="E22" s="5"/>
      <c r="F22" s="5"/>
      <c r="G22" s="5"/>
      <c r="H22" s="609"/>
      <c r="I22" s="477" t="s">
        <v>172</v>
      </c>
      <c r="J22" s="243"/>
    </row>
    <row r="23" spans="1:10" x14ac:dyDescent="0.35">
      <c r="A23" s="637">
        <f>+A22+1</f>
        <v>15</v>
      </c>
      <c r="B23" s="211" t="s">
        <v>429</v>
      </c>
      <c r="C23" s="238">
        <f>4*6</f>
        <v>24</v>
      </c>
      <c r="D23" s="25"/>
      <c r="E23" s="26"/>
      <c r="F23" s="26"/>
      <c r="G23" s="26"/>
      <c r="H23" s="642"/>
      <c r="I23" s="477" t="s">
        <v>172</v>
      </c>
      <c r="J23" s="243"/>
    </row>
    <row r="24" spans="1:10" x14ac:dyDescent="0.35">
      <c r="A24" s="637">
        <f>+A23+1</f>
        <v>16</v>
      </c>
      <c r="B24" s="210" t="s">
        <v>430</v>
      </c>
      <c r="C24" s="239">
        <f t="shared" ref="C24:H24" si="1">C23*C22</f>
        <v>1920</v>
      </c>
      <c r="D24" s="10">
        <f t="shared" si="1"/>
        <v>0</v>
      </c>
      <c r="E24" s="10">
        <f t="shared" si="1"/>
        <v>0</v>
      </c>
      <c r="F24" s="10">
        <f t="shared" si="1"/>
        <v>0</v>
      </c>
      <c r="G24" s="10">
        <f t="shared" si="1"/>
        <v>0</v>
      </c>
      <c r="H24" s="643">
        <f t="shared" si="1"/>
        <v>0</v>
      </c>
      <c r="I24" s="477" t="s">
        <v>172</v>
      </c>
      <c r="J24" s="243"/>
    </row>
    <row r="25" spans="1:10" x14ac:dyDescent="0.35">
      <c r="A25" s="637">
        <f>+A24+1</f>
        <v>17</v>
      </c>
      <c r="B25" s="210" t="s">
        <v>201</v>
      </c>
      <c r="C25" s="236">
        <v>5</v>
      </c>
      <c r="D25" s="13"/>
      <c r="E25" s="5"/>
      <c r="F25" s="5"/>
      <c r="G25" s="5"/>
      <c r="H25" s="609"/>
      <c r="I25" s="426"/>
      <c r="J25" s="243"/>
    </row>
    <row r="26" spans="1:10" x14ac:dyDescent="0.35">
      <c r="A26" s="641"/>
      <c r="B26" s="245" t="s">
        <v>27</v>
      </c>
      <c r="C26" s="213"/>
      <c r="D26" s="213"/>
      <c r="E26" s="213"/>
      <c r="F26" s="213"/>
      <c r="G26" s="213"/>
      <c r="H26" s="605"/>
      <c r="I26" s="415"/>
      <c r="J26" s="243"/>
    </row>
    <row r="27" spans="1:10" x14ac:dyDescent="0.35">
      <c r="A27" s="637">
        <f>A25+1</f>
        <v>18</v>
      </c>
      <c r="B27" s="210" t="s">
        <v>431</v>
      </c>
      <c r="C27" s="85">
        <v>60</v>
      </c>
      <c r="D27" s="13"/>
      <c r="E27" s="5"/>
      <c r="F27" s="5"/>
      <c r="G27" s="5"/>
      <c r="H27" s="609"/>
      <c r="I27" s="477" t="s">
        <v>172</v>
      </c>
      <c r="J27" s="243"/>
    </row>
    <row r="28" spans="1:10" x14ac:dyDescent="0.35">
      <c r="A28" s="637">
        <f>+A27+1</f>
        <v>19</v>
      </c>
      <c r="B28" s="211" t="s">
        <v>432</v>
      </c>
      <c r="C28" s="239">
        <v>18</v>
      </c>
      <c r="D28" s="27"/>
      <c r="E28" s="26"/>
      <c r="F28" s="26"/>
      <c r="G28" s="26"/>
      <c r="H28" s="644"/>
      <c r="I28" s="477" t="s">
        <v>172</v>
      </c>
      <c r="J28" s="243"/>
    </row>
    <row r="29" spans="1:10" x14ac:dyDescent="0.35">
      <c r="A29" s="637">
        <f>+A28+1</f>
        <v>20</v>
      </c>
      <c r="B29" s="210" t="s">
        <v>271</v>
      </c>
      <c r="C29" s="239">
        <f t="shared" ref="C29:H29" si="2">C28*C27</f>
        <v>1080</v>
      </c>
      <c r="D29" s="10">
        <f t="shared" si="2"/>
        <v>0</v>
      </c>
      <c r="E29" s="10">
        <f t="shared" si="2"/>
        <v>0</v>
      </c>
      <c r="F29" s="10">
        <f t="shared" si="2"/>
        <v>0</v>
      </c>
      <c r="G29" s="10">
        <f t="shared" si="2"/>
        <v>0</v>
      </c>
      <c r="H29" s="643">
        <f t="shared" si="2"/>
        <v>0</v>
      </c>
      <c r="I29" s="477" t="s">
        <v>172</v>
      </c>
      <c r="J29" s="243"/>
    </row>
    <row r="30" spans="1:10" x14ac:dyDescent="0.35">
      <c r="A30" s="637">
        <f>A29+1</f>
        <v>21</v>
      </c>
      <c r="B30" s="210" t="s">
        <v>202</v>
      </c>
      <c r="C30" s="236">
        <v>3</v>
      </c>
      <c r="D30" s="13"/>
      <c r="E30" s="5"/>
      <c r="F30" s="5"/>
      <c r="G30" s="5"/>
      <c r="H30" s="609"/>
      <c r="I30" s="415"/>
      <c r="J30" s="243"/>
    </row>
    <row r="31" spans="1:10" x14ac:dyDescent="0.35">
      <c r="A31" s="641"/>
      <c r="B31" s="246" t="s">
        <v>19</v>
      </c>
      <c r="C31" s="213"/>
      <c r="D31" s="213"/>
      <c r="E31" s="213"/>
      <c r="F31" s="213"/>
      <c r="G31" s="213"/>
      <c r="H31" s="605"/>
      <c r="I31" s="415"/>
      <c r="J31" s="243"/>
    </row>
    <row r="32" spans="1:10" x14ac:dyDescent="0.35">
      <c r="A32" s="637">
        <f>+A30+1</f>
        <v>22</v>
      </c>
      <c r="B32" s="210" t="s">
        <v>580</v>
      </c>
      <c r="C32" s="85">
        <v>10</v>
      </c>
      <c r="D32" s="13"/>
      <c r="E32" s="5"/>
      <c r="F32" s="5"/>
      <c r="G32" s="5"/>
      <c r="H32" s="609"/>
      <c r="I32" s="426"/>
      <c r="J32" s="243"/>
    </row>
    <row r="33" spans="1:11" ht="28" x14ac:dyDescent="0.35">
      <c r="A33" s="645">
        <f t="shared" ref="A33:A38" si="3">+A32+1</f>
        <v>23</v>
      </c>
      <c r="B33" s="386" t="s">
        <v>579</v>
      </c>
      <c r="C33" s="387">
        <v>15</v>
      </c>
      <c r="D33" s="388"/>
      <c r="E33" s="389"/>
      <c r="F33" s="389"/>
      <c r="G33" s="389"/>
      <c r="H33" s="646"/>
      <c r="I33" s="426"/>
      <c r="J33" s="243"/>
    </row>
    <row r="34" spans="1:11" x14ac:dyDescent="0.35">
      <c r="A34" s="637">
        <f t="shared" si="3"/>
        <v>24</v>
      </c>
      <c r="B34" s="219" t="s">
        <v>269</v>
      </c>
      <c r="C34" s="95">
        <v>200</v>
      </c>
      <c r="D34" s="13"/>
      <c r="E34" s="5"/>
      <c r="F34" s="5"/>
      <c r="G34" s="5"/>
      <c r="H34" s="609"/>
      <c r="I34" s="426"/>
      <c r="J34" s="243"/>
    </row>
    <row r="35" spans="1:11" x14ac:dyDescent="0.35">
      <c r="A35" s="637">
        <f t="shared" si="3"/>
        <v>25</v>
      </c>
      <c r="B35" s="219" t="s">
        <v>28</v>
      </c>
      <c r="C35" s="95">
        <v>6</v>
      </c>
      <c r="D35" s="13"/>
      <c r="E35" s="5"/>
      <c r="F35" s="5"/>
      <c r="G35" s="5"/>
      <c r="H35" s="609"/>
      <c r="I35" s="426"/>
      <c r="J35" s="243"/>
    </row>
    <row r="36" spans="1:11" x14ac:dyDescent="0.35">
      <c r="A36" s="637">
        <f t="shared" si="3"/>
        <v>26</v>
      </c>
      <c r="B36" s="219" t="s">
        <v>29</v>
      </c>
      <c r="C36" s="227">
        <v>38000</v>
      </c>
      <c r="D36" s="23"/>
      <c r="E36" s="6"/>
      <c r="F36" s="6"/>
      <c r="G36" s="6"/>
      <c r="H36" s="636"/>
      <c r="I36" s="424"/>
      <c r="J36" s="243"/>
    </row>
    <row r="37" spans="1:11" x14ac:dyDescent="0.35">
      <c r="A37" s="637">
        <f t="shared" si="3"/>
        <v>27</v>
      </c>
      <c r="B37" s="219" t="s">
        <v>30</v>
      </c>
      <c r="C37" s="227">
        <v>450</v>
      </c>
      <c r="D37" s="23"/>
      <c r="E37" s="6"/>
      <c r="F37" s="6"/>
      <c r="G37" s="6"/>
      <c r="H37" s="636"/>
      <c r="I37" s="424"/>
      <c r="J37" s="243"/>
    </row>
    <row r="38" spans="1:11" x14ac:dyDescent="0.35">
      <c r="A38" s="647">
        <f t="shared" si="3"/>
        <v>28</v>
      </c>
      <c r="B38" s="248" t="s">
        <v>270</v>
      </c>
      <c r="C38" s="240">
        <v>50</v>
      </c>
      <c r="D38" s="29"/>
      <c r="E38" s="7"/>
      <c r="F38" s="7"/>
      <c r="G38" s="7"/>
      <c r="H38" s="648"/>
      <c r="I38" s="426"/>
      <c r="J38" s="243"/>
    </row>
    <row r="39" spans="1:11" x14ac:dyDescent="0.35">
      <c r="A39" s="641"/>
      <c r="B39" s="217" t="s">
        <v>33</v>
      </c>
      <c r="C39" s="213"/>
      <c r="D39" s="213"/>
      <c r="E39" s="213"/>
      <c r="F39" s="213"/>
      <c r="G39" s="213"/>
      <c r="H39" s="605"/>
      <c r="I39" s="418" t="s">
        <v>172</v>
      </c>
      <c r="J39" s="55"/>
    </row>
    <row r="40" spans="1:11" x14ac:dyDescent="0.35">
      <c r="A40" s="637">
        <f>+A38+1</f>
        <v>29</v>
      </c>
      <c r="B40" s="218" t="s">
        <v>7</v>
      </c>
      <c r="C40" s="226">
        <v>37.5</v>
      </c>
      <c r="D40" s="4"/>
      <c r="E40" s="3"/>
      <c r="F40" s="3"/>
      <c r="G40" s="3"/>
      <c r="H40" s="613"/>
      <c r="I40" s="419"/>
      <c r="J40" s="55"/>
    </row>
    <row r="41" spans="1:11" x14ac:dyDescent="0.35">
      <c r="A41" s="637">
        <f t="shared" ref="A41:A51" si="4">+A40+1</f>
        <v>30</v>
      </c>
      <c r="B41" s="219" t="s">
        <v>436</v>
      </c>
      <c r="C41" s="87">
        <v>35</v>
      </c>
      <c r="D41" s="4"/>
      <c r="E41" s="3"/>
      <c r="F41" s="3"/>
      <c r="G41" s="3"/>
      <c r="H41" s="613"/>
      <c r="I41" s="419"/>
      <c r="J41" s="55"/>
    </row>
    <row r="42" spans="1:11" x14ac:dyDescent="0.35">
      <c r="A42" s="637">
        <f t="shared" si="4"/>
        <v>31</v>
      </c>
      <c r="B42" s="219" t="s">
        <v>8</v>
      </c>
      <c r="C42" s="87">
        <v>0</v>
      </c>
      <c r="D42" s="4"/>
      <c r="E42" s="3"/>
      <c r="F42" s="3"/>
      <c r="G42" s="3"/>
      <c r="H42" s="613"/>
      <c r="I42" s="419" t="s">
        <v>172</v>
      </c>
      <c r="J42" s="55"/>
    </row>
    <row r="43" spans="1:11" x14ac:dyDescent="0.35">
      <c r="A43" s="637">
        <f t="shared" si="4"/>
        <v>32</v>
      </c>
      <c r="B43" s="219" t="s">
        <v>117</v>
      </c>
      <c r="C43" s="87">
        <v>0</v>
      </c>
      <c r="D43" s="4"/>
      <c r="E43" s="3"/>
      <c r="F43" s="3"/>
      <c r="G43" s="3"/>
      <c r="H43" s="613"/>
      <c r="I43" s="419"/>
      <c r="J43" s="55"/>
      <c r="K43" s="221"/>
    </row>
    <row r="44" spans="1:11" x14ac:dyDescent="0.35">
      <c r="A44" s="637">
        <f t="shared" si="4"/>
        <v>33</v>
      </c>
      <c r="B44" s="219" t="s">
        <v>173</v>
      </c>
      <c r="C44" s="87">
        <v>0.5</v>
      </c>
      <c r="D44" s="4"/>
      <c r="E44" s="3"/>
      <c r="F44" s="3"/>
      <c r="G44" s="3"/>
      <c r="H44" s="613"/>
      <c r="I44" s="419"/>
      <c r="J44" s="55"/>
      <c r="K44" s="221"/>
    </row>
    <row r="45" spans="1:11" x14ac:dyDescent="0.35">
      <c r="A45" s="637">
        <f t="shared" si="4"/>
        <v>34</v>
      </c>
      <c r="B45" s="222" t="s">
        <v>9</v>
      </c>
      <c r="C45" s="87">
        <v>1</v>
      </c>
      <c r="D45" s="4"/>
      <c r="E45" s="3"/>
      <c r="F45" s="3"/>
      <c r="G45" s="3"/>
      <c r="H45" s="613"/>
      <c r="I45" s="419" t="s">
        <v>172</v>
      </c>
      <c r="J45" s="55"/>
      <c r="K45" s="221"/>
    </row>
    <row r="46" spans="1:11" x14ac:dyDescent="0.35">
      <c r="A46" s="637">
        <f t="shared" si="4"/>
        <v>35</v>
      </c>
      <c r="B46" s="219" t="s">
        <v>182</v>
      </c>
      <c r="C46" s="87">
        <v>0</v>
      </c>
      <c r="D46" s="4"/>
      <c r="E46" s="3"/>
      <c r="F46" s="3"/>
      <c r="G46" s="3"/>
      <c r="H46" s="613"/>
      <c r="I46" s="419"/>
      <c r="J46" s="55"/>
      <c r="K46" s="221"/>
    </row>
    <row r="47" spans="1:11" x14ac:dyDescent="0.35">
      <c r="A47" s="637">
        <f t="shared" si="4"/>
        <v>36</v>
      </c>
      <c r="B47" s="219" t="s">
        <v>31</v>
      </c>
      <c r="C47" s="87">
        <v>1</v>
      </c>
      <c r="D47" s="4"/>
      <c r="E47" s="3"/>
      <c r="F47" s="3"/>
      <c r="G47" s="3"/>
      <c r="H47" s="613"/>
      <c r="I47" s="419" t="s">
        <v>172</v>
      </c>
      <c r="J47" s="55"/>
      <c r="K47" s="221"/>
    </row>
    <row r="48" spans="1:11" x14ac:dyDescent="0.35">
      <c r="A48" s="637">
        <f t="shared" si="4"/>
        <v>37</v>
      </c>
      <c r="B48" s="129" t="s">
        <v>157</v>
      </c>
      <c r="C48" s="87">
        <v>0</v>
      </c>
      <c r="D48" s="4"/>
      <c r="E48" s="3"/>
      <c r="F48" s="3"/>
      <c r="G48" s="3"/>
      <c r="H48" s="613"/>
      <c r="I48" s="419" t="s">
        <v>172</v>
      </c>
      <c r="J48" s="228" t="str">
        <f>IF(AND(SUM(D48:H48)&gt;0,OR(B48="Other activities [type description here]",B48="")),"Error: No description for reported time","")</f>
        <v/>
      </c>
      <c r="K48" s="221"/>
    </row>
    <row r="49" spans="1:10" x14ac:dyDescent="0.35">
      <c r="A49" s="637">
        <f t="shared" si="4"/>
        <v>38</v>
      </c>
      <c r="B49" s="129" t="s">
        <v>157</v>
      </c>
      <c r="C49" s="87">
        <v>0</v>
      </c>
      <c r="D49" s="4"/>
      <c r="E49" s="3"/>
      <c r="F49" s="3"/>
      <c r="G49" s="3"/>
      <c r="H49" s="613"/>
      <c r="I49" s="419"/>
      <c r="J49" s="228" t="str">
        <f>IF(AND(SUM(D49:H49)&gt;0,OR(B49="Other activities [type description here]",B49="")),"Error: No description for reported time","")</f>
        <v/>
      </c>
    </row>
    <row r="50" spans="1:10" x14ac:dyDescent="0.35">
      <c r="A50" s="637">
        <f t="shared" si="4"/>
        <v>39</v>
      </c>
      <c r="B50" s="129" t="s">
        <v>157</v>
      </c>
      <c r="C50" s="87">
        <v>0</v>
      </c>
      <c r="D50" s="4"/>
      <c r="E50" s="3"/>
      <c r="F50" s="3"/>
      <c r="G50" s="3"/>
      <c r="H50" s="613"/>
      <c r="I50" s="419"/>
      <c r="J50" s="228" t="str">
        <f>IF(AND(SUM(D50:H50)&gt;0,OR(B50="Other activities [type description here]",B50="")),"Error: No description for reported time","")</f>
        <v/>
      </c>
    </row>
    <row r="51" spans="1:10" x14ac:dyDescent="0.35">
      <c r="A51" s="649">
        <f t="shared" si="4"/>
        <v>40</v>
      </c>
      <c r="B51" s="377" t="str">
        <f>CONCATENATE("Has all time been allocated? (Total hours from Line ",A40," should equal sum of Lines ",A41," - ",A50,")")</f>
        <v>Has all time been allocated? (Total hours from Line 29 should equal sum of Lines 30 - 39)</v>
      </c>
      <c r="C51" s="331" t="str">
        <f t="shared" ref="C51:H51" si="5">IF(C40=SUM(C41:C50),"Yes","No")</f>
        <v>Yes</v>
      </c>
      <c r="D51" s="650" t="str">
        <f>IF(D40=SUM(D41:D50),"Yes","No")</f>
        <v>Yes</v>
      </c>
      <c r="E51" s="650" t="str">
        <f t="shared" si="5"/>
        <v>Yes</v>
      </c>
      <c r="F51" s="650" t="str">
        <f t="shared" si="5"/>
        <v>Yes</v>
      </c>
      <c r="G51" s="650" t="str">
        <f t="shared" si="5"/>
        <v>Yes</v>
      </c>
      <c r="H51" s="651" t="str">
        <f t="shared" si="5"/>
        <v>Yes</v>
      </c>
      <c r="I51" s="419" t="s">
        <v>172</v>
      </c>
      <c r="J51" s="55"/>
    </row>
    <row r="52" spans="1:10" x14ac:dyDescent="0.35">
      <c r="A52" s="107"/>
      <c r="B52" s="55"/>
      <c r="C52" s="107"/>
      <c r="D52" s="55"/>
      <c r="E52" s="55"/>
      <c r="F52" s="55"/>
      <c r="G52" s="55"/>
      <c r="H52" s="55"/>
      <c r="I52" s="431"/>
      <c r="J52" s="55"/>
    </row>
  </sheetData>
  <sheetProtection algorithmName="SHA-512" hashValue="JDOjtEBbqwDakylvCd3KzaCAJKDNlv9tCUQ6BPXiCKs8VF4NjvLns5iIyDZhlAPu/JE1FYEKbMtqUepf3x7crQ==" saltValue="p5rL7V1NAHmu5SxgsI5FWg==" spinCount="100000" sheet="1" objects="1" scenarios="1"/>
  <mergeCells count="2">
    <mergeCell ref="A1:B1"/>
    <mergeCell ref="A3:B3"/>
  </mergeCells>
  <conditionalFormatting sqref="B20">
    <cfRule type="expression" dxfId="81" priority="7">
      <formula>IF(AND(SUM(D19:H19)&gt;0,B20="What supplies are included in the cost reported on Line 11? [type description here]"),TRUE,FALSE)</formula>
    </cfRule>
  </conditionalFormatting>
  <conditionalFormatting sqref="B48:B50">
    <cfRule type="expression" dxfId="80" priority="8" stopIfTrue="1">
      <formula>IF(AND(SUM(D48:H48)&gt;0,B48="Other activities [type description here]"),TRUE,FALSE)</formula>
    </cfRule>
  </conditionalFormatting>
  <conditionalFormatting sqref="D12:H17">
    <cfRule type="expression" dxfId="79" priority="2">
      <formula>IF(D$11="Non-Facility",TRUE,FALSE)</formula>
    </cfRule>
  </conditionalFormatting>
  <conditionalFormatting sqref="D22:H25">
    <cfRule type="expression" dxfId="78" priority="1">
      <formula>IF(D$11="Non-Facility",TRUE,FALSE)</formula>
    </cfRule>
  </conditionalFormatting>
  <conditionalFormatting sqref="D51:H51">
    <cfRule type="expression" dxfId="77" priority="6">
      <formula>IF(D51="No",TRUE,FALSE)</formula>
    </cfRule>
  </conditionalFormatting>
  <conditionalFormatting sqref="I51">
    <cfRule type="expression" dxfId="74" priority="3">
      <formula>I51="NO"</formula>
    </cfRule>
  </conditionalFormatting>
  <dataValidations xWindow="1545" yWindow="591" count="23">
    <dataValidation type="decimal" allowBlank="1" showInputMessage="1" showErrorMessage="1" error="Please enter a valid number." sqref="D28:H28 D40:H50 D23:H23 D10" xr:uid="{00000000-0002-0000-0C00-000000000000}">
      <formula1>0</formula1>
      <formula2>168</formula2>
    </dataValidation>
    <dataValidation type="decimal" allowBlank="1" showInputMessage="1" showErrorMessage="1" error="Please enter a valid number." sqref="E10:H10" xr:uid="{00000000-0002-0000-0C00-000001000000}">
      <formula1>0</formula1>
      <formula2>168</formula2>
    </dataValidation>
    <dataValidation type="decimal" operator="greaterThanOrEqual" allowBlank="1" showInputMessage="1" showErrorMessage="1" error="Please enter a number." sqref="D32:H38 D12:H15 D22:H22 D25:H25 D27:H27 D17:H19 D30:H30" xr:uid="{00000000-0002-0000-0C00-000002000000}">
      <formula1>0</formula1>
    </dataValidation>
    <dataValidation type="decimal" allowBlank="1" showInputMessage="1" showErrorMessage="1" sqref="D24:H24 D29:H29 D26:H26 D39:H39 D31:H31" xr:uid="{00000000-0002-0000-0C00-000003000000}">
      <formula1>0</formula1>
      <formula2>20000000</formula2>
    </dataValidation>
    <dataValidation allowBlank="1" showErrorMessage="1" prompt="Enter a job category that is considered to be a Behavioral Health Professional._x000a_" sqref="B22:B25 K41:K48 B32:B51 B27:B30 B8:B16 B18:B20" xr:uid="{00000000-0002-0000-0C00-000004000000}"/>
    <dataValidation allowBlank="1" showInputMessage="1" showErrorMessage="1" prompt="Report facility maintenance costs that are not part of the rental costs reported on Line 6." sqref="I14" xr:uid="{00000000-0002-0000-0C00-000005000000}"/>
    <dataValidation allowBlank="1" showInputMessage="1" showErrorMessage="1" prompt="Report utility and similar costs that are part of the rental costs reported on Line 6." sqref="I15" xr:uid="{00000000-0002-0000-0C00-000006000000}"/>
    <dataValidation allowBlank="1" showInputMessage="1" showErrorMessage="1" prompt="This Line calculates the operating cost per square foot by dividing the sum of the costs reported on Lines 6 through 8 by the square footage reported on Line 5." sqref="I16" xr:uid="{00000000-0002-0000-0C00-000007000000}"/>
    <dataValidation allowBlank="1" showInputMessage="1" showErrorMessage="1" prompt="Calculate the attendance rate by dividing scheduled hours by the number of hours of attendance." sqref="I18" xr:uid="{00000000-0002-0000-0C00-000008000000}"/>
    <dataValidation allowBlank="1" showInputMessage="1" showErrorMessage="1" prompt="Do not include the hours an individual is receiving community-based Group Support services; these hours will be reported on Line 19." sqref="I23" xr:uid="{00000000-0002-0000-0C00-000009000000}"/>
    <dataValidation allowBlank="1" showInputMessage="1" showErrorMessage="1" prompt="This Line is calculated to report average number of hours of facility-based Group Support services provided each week [Line 14 multiplied by Line 15], which should be equal to the weekly number of direct service hours." sqref="I24" xr:uid="{00000000-0002-0000-0C00-00000A000000}"/>
    <dataValidation allowBlank="1" showInputMessage="1" showErrorMessage="1" prompt="Do not include the hours an individual is receiving facility-based Group Support services; these hours will be reported on Line 15." sqref="I28" xr:uid="{00000000-0002-0000-0C00-00000B000000}"/>
    <dataValidation allowBlank="1" showInputMessage="1" showErrorMessage="1" prompt="This Line is calculated to report average number of hours of community-based Group Support services provided each week [Line 18 multiplied by Line 19], which should be equal to the weekly number of direct service hours." sqref="I29" xr:uid="{00000000-0002-0000-0C00-00000C000000}"/>
    <dataValidation allowBlank="1" showInputMessage="1" showErrorMessage="1" prompt="Input the number of hours per week that a direct care worker is providing other HCBS or direct care services in another program (for example, if they also provide Job Training services)." sqref="I42" xr:uid="{00000000-0002-0000-0C00-00000D000000}"/>
    <dataValidation allowBlank="1" showInputMessage="1" showErrorMessage="1" prompt="Examples include staff meetings, filing employer required paperwork (not related to service delivery), and receiving counseling from a supervisor. Do not include time spent on training programs." sqref="I45" xr:uid="{00000000-0002-0000-0C00-00000E000000}"/>
    <dataValidation allowBlank="1" showInputMessage="1" showErrorMessage="1" prompt="Input the number of hours per week that a direct care worker spends on program_x000a_preparation, set-up and clean-up activities before or after individuals who receive services are at the program." sqref="I47" xr:uid="{00000000-0002-0000-0C00-00000F000000}"/>
    <dataValidation allowBlank="1" showInputMessage="1" showErrorMessage="1" prompt="If there are activities that are part of a direct care worker’s typical week, but not listed on the survey, type a description and indicate the number of hours per week that a direct care worker typically spends on that activity." sqref="I48" xr:uid="{00000000-0002-0000-0C00-000010000000}"/>
    <dataValidation allowBlank="1" showInputMessage="1" showErrorMessage="1" prompt="Report the total square footage of the facility/center at which Community Supports - Group services are provided, inclusive of administrative offices and common space." sqref="I12" xr:uid="{00000000-0002-0000-0C00-000012000000}"/>
    <dataValidation allowBlank="1" showInputMessage="1" showErrorMessage="1" prompt="Report the estimated portion of the total square footage reported on Line 5 that is used for direct care (e.g., 'classrooms'/ 'day rooms')." sqref="I17" xr:uid="{00000000-0002-0000-0C00-000013000000}"/>
    <dataValidation allowBlank="1" showInputMessage="1" showErrorMessage="1" prompt="'Regularly receiving' is defined as at least weekly. Individuals who regularly receives some services at a facility and some services in the community would be reported in the counts on both Lines 14 and 18." sqref="I27 I22" xr:uid="{00000000-0002-0000-0C00-000014000000}"/>
    <dataValidation allowBlank="1" showInputMessage="1" showErrorMessage="1" prompt="If “No” appears on this Line, review and revise the appropriate hours." sqref="I51" xr:uid="{00000000-0002-0000-0C00-000015000000}"/>
    <dataValidation type="list" allowBlank="1" showInputMessage="1" showErrorMessage="1" error="Please enter a valid number." sqref="D11:H11" xr:uid="{9CE5B189-8EC9-442A-8A75-0A98CA7F62BC}">
      <formula1>"Facility,Non-Facility"</formula1>
    </dataValidation>
    <dataValidation allowBlank="1" showInputMessage="1" showErrorMessage="1" prompt="See page 7 of the instructions." sqref="I39" xr:uid="{B2D56872-1B3E-4F96-9907-DC9E2595E3DC}"/>
  </dataValidations>
  <printOptions horizontalCentered="1"/>
  <pageMargins left="0.25" right="0.25" top="0.75" bottom="0.75" header="0.3" footer="0.3"/>
  <pageSetup scale="95" orientation="landscape" r:id="rId1"/>
  <headerFooter>
    <oddHeader>&amp;C&amp;"Times New Roman,Bold"Vermont Department of Disabilities, Aging and Independent Living
Review of HCBS Payment Methodologies and Rates - Provider Survey&amp;R&amp;"Times New Roman,Regular"Page &amp;P of &amp;N</oddHeader>
    <oddFooter>&amp;R&amp;"Times New Roman,Regular" printed &amp;D&amp;L&amp;"Times New Roman,Regular"Questions? Contact Stephen Pawlowski with Health Management Associates at spawlowski@healthmanagement.com or (602) 466-9840.</oddFooter>
  </headerFooter>
  <rowBreaks count="1" manualBreakCount="1">
    <brk id="30" max="7" man="1"/>
  </rowBreaks>
  <colBreaks count="1" manualBreakCount="1">
    <brk id="5" max="49" man="1"/>
  </colBreaks>
  <ignoredErrors>
    <ignoredError sqref="J20 J48:J50" formulaRange="1"/>
    <ignoredError sqref="C9" numberStoredAsText="1"/>
  </ignoredErrors>
  <extLst>
    <ext xmlns:x14="http://schemas.microsoft.com/office/spreadsheetml/2009/9/main" uri="{78C0D931-6437-407d-A8EE-F0AAD7539E65}">
      <x14:conditionalFormattings>
        <x14:conditionalFormatting xmlns:xm="http://schemas.microsoft.com/office/excel/2006/main">
          <x14:cfRule type="expression" priority="5" id="{CF9FA241-E85A-4754-A6B7-844352288DF5}">
            <xm:f>AND('BehavSupp-H2019'!#REF!&lt;&gt;"",'BehavSupp-H2019'!#REF!=0)</xm:f>
            <x14:dxf>
              <fill>
                <patternFill>
                  <bgColor theme="1"/>
                </patternFill>
              </fill>
            </x14:dxf>
          </x14:cfRule>
          <xm:sqref>I12</xm:sqref>
        </x14:conditionalFormatting>
        <x14:conditionalFormatting xmlns:xm="http://schemas.microsoft.com/office/excel/2006/main">
          <x14:cfRule type="expression" priority="4" id="{016637FD-3934-4926-BAC5-AA5BF543530A}">
            <xm:f>AND('BehavSupp-H2019'!#REF!&lt;&gt;"",'BehavSupp-H2019'!#REF!=0)</xm:f>
            <x14:dxf>
              <fill>
                <patternFill>
                  <bgColor theme="1"/>
                </patternFill>
              </fill>
            </x14:dxf>
          </x14:cfRule>
          <xm:sqref>I17</xm:sqref>
        </x14:conditionalFormatting>
      </x14:conditionalFormatting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L30"/>
  <sheetViews>
    <sheetView zoomScaleNormal="100" workbookViewId="0">
      <pane ySplit="6" topLeftCell="A7" activePane="bottomLeft" state="frozen"/>
      <selection pane="bottomLeft" activeCell="D8" sqref="D8"/>
    </sheetView>
  </sheetViews>
  <sheetFormatPr defaultColWidth="8.81640625" defaultRowHeight="14.5" x14ac:dyDescent="0.35"/>
  <cols>
    <col min="1" max="1" width="5.7265625" style="120" customWidth="1"/>
    <col min="2" max="2" width="112.81640625" style="120" customWidth="1"/>
    <col min="3" max="4" width="9.7265625" style="120" customWidth="1"/>
    <col min="5" max="5" width="3.453125" style="420" bestFit="1" customWidth="1"/>
    <col min="6" max="16384" width="8.81640625" style="120"/>
  </cols>
  <sheetData>
    <row r="1" spans="1:12" x14ac:dyDescent="0.35">
      <c r="A1" s="767" t="str">
        <f>IF(ISBLANK('Contact Info &amp; Revenues'!C7),"",'Contact Info &amp; Revenues'!C7)</f>
        <v/>
      </c>
      <c r="B1" s="767"/>
      <c r="C1" s="767"/>
      <c r="D1" s="767"/>
      <c r="E1" s="411"/>
      <c r="F1" s="96"/>
    </row>
    <row r="2" spans="1:12" x14ac:dyDescent="0.35">
      <c r="A2" s="96"/>
      <c r="B2" s="35"/>
      <c r="C2" s="35"/>
      <c r="D2" s="35"/>
      <c r="E2" s="411"/>
      <c r="F2" s="96"/>
    </row>
    <row r="3" spans="1:12" x14ac:dyDescent="0.35">
      <c r="A3" s="881" t="s">
        <v>414</v>
      </c>
      <c r="B3" s="881"/>
      <c r="C3" s="881"/>
      <c r="D3" s="881"/>
      <c r="E3" s="412"/>
      <c r="F3" s="96"/>
    </row>
    <row r="4" spans="1:12" s="34" customFormat="1" ht="14" x14ac:dyDescent="0.35">
      <c r="A4" s="207"/>
      <c r="B4" s="207"/>
      <c r="C4" s="207"/>
      <c r="D4" s="207"/>
      <c r="E4" s="429"/>
      <c r="F4" s="207"/>
      <c r="G4" s="207"/>
      <c r="H4" s="207"/>
      <c r="I4" s="207"/>
      <c r="J4" s="207"/>
      <c r="K4" s="207"/>
      <c r="L4" s="207"/>
    </row>
    <row r="5" spans="1:12" ht="30" customHeight="1" x14ac:dyDescent="0.35">
      <c r="A5" s="891" t="s">
        <v>273</v>
      </c>
      <c r="B5" s="891"/>
      <c r="C5" s="891"/>
      <c r="D5" s="891"/>
      <c r="E5" s="413"/>
      <c r="F5" s="34"/>
    </row>
    <row r="6" spans="1:12" ht="15" customHeight="1" x14ac:dyDescent="0.35">
      <c r="A6" s="594" t="s">
        <v>0</v>
      </c>
      <c r="B6" s="595" t="s">
        <v>1</v>
      </c>
      <c r="C6" s="602" t="s">
        <v>2</v>
      </c>
      <c r="D6" s="623" t="s">
        <v>32</v>
      </c>
      <c r="E6" s="414"/>
      <c r="F6" s="229"/>
    </row>
    <row r="7" spans="1:12" ht="15" customHeight="1" x14ac:dyDescent="0.35">
      <c r="A7" s="607"/>
      <c r="B7" s="624" t="s">
        <v>200</v>
      </c>
      <c r="C7" s="209"/>
      <c r="D7" s="546"/>
      <c r="E7" s="415"/>
      <c r="F7" s="229"/>
      <c r="G7" s="230"/>
    </row>
    <row r="8" spans="1:12" ht="15" customHeight="1" x14ac:dyDescent="0.35">
      <c r="A8" s="558">
        <v>1</v>
      </c>
      <c r="B8" s="210" t="s">
        <v>427</v>
      </c>
      <c r="C8" s="85">
        <v>80</v>
      </c>
      <c r="D8" s="615"/>
      <c r="E8" s="416"/>
      <c r="F8" s="229"/>
      <c r="G8" s="230"/>
    </row>
    <row r="9" spans="1:12" ht="28" x14ac:dyDescent="0.35">
      <c r="A9" s="627">
        <f>A8+1</f>
        <v>2</v>
      </c>
      <c r="B9" s="628" t="s">
        <v>422</v>
      </c>
      <c r="C9" s="392">
        <v>15</v>
      </c>
      <c r="D9" s="629"/>
      <c r="E9" s="416"/>
      <c r="F9" s="229"/>
      <c r="G9" s="230"/>
    </row>
    <row r="10" spans="1:12" ht="15" customHeight="1" x14ac:dyDescent="0.35">
      <c r="A10" s="558">
        <f>A9+1</f>
        <v>3</v>
      </c>
      <c r="B10" s="210" t="s">
        <v>423</v>
      </c>
      <c r="C10" s="85">
        <v>20</v>
      </c>
      <c r="D10" s="615"/>
      <c r="E10" s="416"/>
      <c r="F10" s="229"/>
      <c r="G10" s="220"/>
    </row>
    <row r="11" spans="1:12" ht="15" customHeight="1" x14ac:dyDescent="0.35">
      <c r="A11" s="558">
        <f>A10+1</f>
        <v>4</v>
      </c>
      <c r="B11" s="223" t="s">
        <v>424</v>
      </c>
      <c r="C11" s="85">
        <v>5</v>
      </c>
      <c r="D11" s="615"/>
      <c r="E11" s="416" t="s">
        <v>172</v>
      </c>
      <c r="F11" s="229"/>
      <c r="G11" s="231"/>
    </row>
    <row r="12" spans="1:12" ht="15" customHeight="1" x14ac:dyDescent="0.35">
      <c r="A12" s="558">
        <f>A11+1</f>
        <v>5</v>
      </c>
      <c r="B12" s="210" t="s">
        <v>425</v>
      </c>
      <c r="C12" s="87">
        <v>4.5</v>
      </c>
      <c r="D12" s="625"/>
      <c r="E12" s="419"/>
      <c r="F12" s="229"/>
      <c r="G12" s="220"/>
    </row>
    <row r="13" spans="1:12" ht="15" customHeight="1" x14ac:dyDescent="0.35">
      <c r="A13" s="558">
        <f>A12+1</f>
        <v>6</v>
      </c>
      <c r="B13" s="210" t="s">
        <v>426</v>
      </c>
      <c r="C13" s="233">
        <v>0.05</v>
      </c>
      <c r="D13" s="610"/>
      <c r="E13" s="446"/>
      <c r="F13" s="229"/>
    </row>
    <row r="14" spans="1:12" ht="15" customHeight="1" x14ac:dyDescent="0.35">
      <c r="A14" s="549"/>
      <c r="B14" s="217" t="s">
        <v>33</v>
      </c>
      <c r="C14" s="213"/>
      <c r="D14" s="612"/>
      <c r="E14" s="418" t="s">
        <v>172</v>
      </c>
      <c r="F14" s="34"/>
      <c r="G14" s="220"/>
    </row>
    <row r="15" spans="1:12" ht="15" customHeight="1" x14ac:dyDescent="0.35">
      <c r="A15" s="581">
        <f>A13+1</f>
        <v>7</v>
      </c>
      <c r="B15" s="218" t="s">
        <v>7</v>
      </c>
      <c r="C15" s="226">
        <v>30</v>
      </c>
      <c r="D15" s="613"/>
      <c r="E15" s="419"/>
      <c r="F15" s="34"/>
      <c r="G15" s="220"/>
    </row>
    <row r="16" spans="1:12" ht="15" customHeight="1" x14ac:dyDescent="0.35">
      <c r="A16" s="558">
        <f t="shared" ref="A16:A28" si="0">A15+1</f>
        <v>8</v>
      </c>
      <c r="B16" s="219" t="s">
        <v>570</v>
      </c>
      <c r="C16" s="87">
        <f>IF(AND(C11&gt;0,C12&gt;0),C11*C12,"")</f>
        <v>22.5</v>
      </c>
      <c r="D16" s="614" t="str">
        <f>IF(AND(D11&gt;0,D12&gt;0),D11*D12,"")</f>
        <v/>
      </c>
      <c r="E16" s="419" t="s">
        <v>172</v>
      </c>
      <c r="F16" s="34"/>
    </row>
    <row r="17" spans="1:7" ht="15" customHeight="1" x14ac:dyDescent="0.35">
      <c r="A17" s="558">
        <f t="shared" si="0"/>
        <v>9</v>
      </c>
      <c r="B17" s="219" t="s">
        <v>8</v>
      </c>
      <c r="C17" s="87">
        <v>2</v>
      </c>
      <c r="D17" s="613"/>
      <c r="E17" s="419" t="s">
        <v>172</v>
      </c>
      <c r="F17" s="34"/>
    </row>
    <row r="18" spans="1:7" ht="15" customHeight="1" x14ac:dyDescent="0.35">
      <c r="A18" s="558">
        <f t="shared" si="0"/>
        <v>10</v>
      </c>
      <c r="B18" s="219" t="s">
        <v>117</v>
      </c>
      <c r="C18" s="87">
        <v>1</v>
      </c>
      <c r="D18" s="613"/>
      <c r="E18" s="419"/>
      <c r="F18" s="34"/>
      <c r="G18" s="221"/>
    </row>
    <row r="19" spans="1:7" ht="15" customHeight="1" x14ac:dyDescent="0.35">
      <c r="A19" s="558">
        <f t="shared" si="0"/>
        <v>11</v>
      </c>
      <c r="B19" s="219" t="s">
        <v>17</v>
      </c>
      <c r="C19" s="87">
        <v>3</v>
      </c>
      <c r="D19" s="613"/>
      <c r="E19" s="419"/>
      <c r="F19" s="34"/>
    </row>
    <row r="20" spans="1:7" ht="15" customHeight="1" x14ac:dyDescent="0.35">
      <c r="A20" s="558">
        <f t="shared" si="0"/>
        <v>12</v>
      </c>
      <c r="B20" s="219" t="s">
        <v>16</v>
      </c>
      <c r="C20" s="87">
        <v>0</v>
      </c>
      <c r="D20" s="613"/>
      <c r="E20" s="419" t="s">
        <v>172</v>
      </c>
      <c r="F20" s="34"/>
    </row>
    <row r="21" spans="1:7" ht="15" customHeight="1" x14ac:dyDescent="0.35">
      <c r="A21" s="558">
        <f t="shared" si="0"/>
        <v>13</v>
      </c>
      <c r="B21" s="219" t="s">
        <v>173</v>
      </c>
      <c r="C21" s="87">
        <v>1</v>
      </c>
      <c r="D21" s="613"/>
      <c r="E21" s="419"/>
      <c r="F21" s="34"/>
    </row>
    <row r="22" spans="1:7" ht="15" customHeight="1" x14ac:dyDescent="0.35">
      <c r="A22" s="558">
        <f t="shared" si="0"/>
        <v>14</v>
      </c>
      <c r="B22" s="222" t="s">
        <v>9</v>
      </c>
      <c r="C22" s="87">
        <v>0.5</v>
      </c>
      <c r="D22" s="613"/>
      <c r="E22" s="419" t="s">
        <v>172</v>
      </c>
      <c r="F22" s="34"/>
    </row>
    <row r="23" spans="1:7" ht="15" customHeight="1" x14ac:dyDescent="0.35">
      <c r="A23" s="558">
        <f t="shared" si="0"/>
        <v>15</v>
      </c>
      <c r="B23" s="129" t="s">
        <v>157</v>
      </c>
      <c r="C23" s="87">
        <v>0</v>
      </c>
      <c r="D23" s="613"/>
      <c r="E23" s="419" t="s">
        <v>172</v>
      </c>
      <c r="F23" s="228" t="str">
        <f>IF(AND(D23&gt;0,OR(B23="Other activities [type description here]",B23="")),"Error: No description for reported time","")</f>
        <v/>
      </c>
    </row>
    <row r="24" spans="1:7" ht="15" customHeight="1" x14ac:dyDescent="0.35">
      <c r="A24" s="558">
        <f t="shared" si="0"/>
        <v>16</v>
      </c>
      <c r="B24" s="129" t="s">
        <v>157</v>
      </c>
      <c r="C24" s="87">
        <v>0</v>
      </c>
      <c r="D24" s="613"/>
      <c r="E24" s="419"/>
      <c r="F24" s="228" t="str">
        <f>IF(AND(D24&gt;0,OR(B24="Other activities [type description here]",B24="")),"Error: No description for reported time","")</f>
        <v/>
      </c>
    </row>
    <row r="25" spans="1:7" ht="15" customHeight="1" x14ac:dyDescent="0.35">
      <c r="A25" s="558">
        <f t="shared" si="0"/>
        <v>17</v>
      </c>
      <c r="B25" s="129" t="s">
        <v>157</v>
      </c>
      <c r="C25" s="87">
        <v>0</v>
      </c>
      <c r="D25" s="613"/>
      <c r="E25" s="419"/>
      <c r="F25" s="228" t="str">
        <f>IF(AND(D25&gt;0,OR(B25="Other activities [type description here]",B25="")),"Error: No description for reported time","")</f>
        <v/>
      </c>
    </row>
    <row r="26" spans="1:7" ht="15" customHeight="1" x14ac:dyDescent="0.35">
      <c r="A26" s="558">
        <f t="shared" si="0"/>
        <v>18</v>
      </c>
      <c r="B26" s="232" t="str">
        <f>CONCATENATE("Has all time been allocated? (Total hours from Line ",A15," should equal sum of Lines ",A16," - ",A25,")")</f>
        <v>Has all time been allocated? (Total hours from Line 7 should equal sum of Lines 8 - 17)</v>
      </c>
      <c r="C26" s="87" t="str">
        <f>IF(C15=SUM(C16:C25),"Yes","No")</f>
        <v>Yes</v>
      </c>
      <c r="D26" s="614" t="str">
        <f>IF(D15=SUM(D16:D25),"Yes","No")</f>
        <v>Yes</v>
      </c>
      <c r="E26" s="419" t="s">
        <v>172</v>
      </c>
      <c r="F26" s="34"/>
    </row>
    <row r="27" spans="1:7" ht="15" customHeight="1" x14ac:dyDescent="0.35">
      <c r="A27" s="558">
        <f t="shared" si="0"/>
        <v>19</v>
      </c>
      <c r="B27" s="223" t="s">
        <v>275</v>
      </c>
      <c r="C27" s="224">
        <v>80</v>
      </c>
      <c r="D27" s="611"/>
      <c r="E27" s="426" t="s">
        <v>172</v>
      </c>
      <c r="F27" s="34"/>
    </row>
    <row r="28" spans="1:7" ht="15" customHeight="1" x14ac:dyDescent="0.35">
      <c r="A28" s="561">
        <f t="shared" si="0"/>
        <v>20</v>
      </c>
      <c r="B28" s="377" t="s">
        <v>276</v>
      </c>
      <c r="C28" s="378">
        <v>25</v>
      </c>
      <c r="D28" s="626"/>
      <c r="E28" s="426" t="s">
        <v>172</v>
      </c>
      <c r="F28" s="34"/>
      <c r="G28" s="221"/>
    </row>
    <row r="29" spans="1:7" x14ac:dyDescent="0.35">
      <c r="A29" s="35"/>
      <c r="B29" s="34"/>
      <c r="C29" s="35"/>
      <c r="D29" s="35"/>
      <c r="E29" s="411"/>
      <c r="F29" s="34"/>
    </row>
    <row r="30" spans="1:7" x14ac:dyDescent="0.35">
      <c r="A30" s="35"/>
      <c r="B30" s="34"/>
      <c r="C30" s="35"/>
      <c r="D30" s="35"/>
      <c r="E30" s="411"/>
      <c r="F30" s="34"/>
    </row>
  </sheetData>
  <sheetProtection algorithmName="SHA-512" hashValue="N+quf2ul6UCeZoxlDvK+YT1SYTQMX3ym87glxtjjoMCBeIFveWEtfbyFz1EEZBxsfR57rs/kEZZ6T+UHp84r3Q==" saltValue="h3wsNx764xKP3+atnI7BJQ==" spinCount="100000" sheet="1" objects="1" scenarios="1"/>
  <dataConsolidate link="1"/>
  <mergeCells count="3">
    <mergeCell ref="A1:D1"/>
    <mergeCell ref="A3:D3"/>
    <mergeCell ref="A5:D5"/>
  </mergeCells>
  <conditionalFormatting sqref="B23:B25">
    <cfRule type="expression" dxfId="73" priority="2" stopIfTrue="1">
      <formula>IF(AND(D23&gt;0,B23="Other activities [type description here]"),TRUE,FALSE)</formula>
    </cfRule>
  </conditionalFormatting>
  <conditionalFormatting sqref="D26">
    <cfRule type="expression" dxfId="72" priority="5">
      <formula>D26="No"</formula>
    </cfRule>
  </conditionalFormatting>
  <conditionalFormatting sqref="E26">
    <cfRule type="expression" dxfId="71" priority="1">
      <formula>E26="NO"</formula>
    </cfRule>
  </conditionalFormatting>
  <dataValidations xWindow="1318" yWindow="611" count="14">
    <dataValidation allowBlank="1" showErrorMessage="1" prompt="Enter a job category that is considered to be a Behavioral Health Professional._x000a_" sqref="G7:G12 G14:G15 B8:B28" xr:uid="{00000000-0002-0000-0B00-000000000000}"/>
    <dataValidation type="decimal" operator="greaterThanOrEqual" allowBlank="1" showInputMessage="1" showErrorMessage="1" error="Please enter a valid number." sqref="D23:D25 D8:D13" xr:uid="{00000000-0002-0000-0B00-000001000000}">
      <formula1>0</formula1>
    </dataValidation>
    <dataValidation type="decimal" allowBlank="1" showInputMessage="1" showErrorMessage="1" error="Please enter a valid number. Typical hours in a week for a single DSP." sqref="D15:D22" xr:uid="{00000000-0002-0000-0B00-000002000000}">
      <formula1>0</formula1>
      <formula2>168</formula2>
    </dataValidation>
    <dataValidation type="decimal" operator="greaterThanOrEqual" allowBlank="1" showInputMessage="1" showErrorMessage="1" sqref="D27:D28" xr:uid="{00000000-0002-0000-0B00-000003000000}">
      <formula1>0</formula1>
    </dataValidation>
    <dataValidation allowBlank="1" showInputMessage="1" showErrorMessage="1" prompt="If an individual receives services during two distinct time periods during a day (for_x000a_example, they receive services during the morning and then in the evening), that would count as two visits." sqref="E11" xr:uid="{00000000-0002-0000-0B00-000004000000}"/>
    <dataValidation allowBlank="1" showInputMessage="1" showErrorMessage="1" prompt="The number of hours per week that a direct care worker is engaged in Community Support - Individual service delivery is automatically calculated by multiplying Lines 4 (visits per week) and 5 (length of a visit)." sqref="E16" xr:uid="{00000000-0002-0000-0B00-000005000000}"/>
    <dataValidation allowBlank="1" showInputMessage="1" showErrorMessage="1" prompt="Input the number of hours per week that a direct care worker is providing other HCBS or direct care services in another program (for example, if they also provide Supervised Living)." sqref="E17" xr:uid="{00000000-0002-0000-0B00-000006000000}"/>
    <dataValidation allowBlank="1" showInputMessage="1" showErrorMessage="1" prompt="Do not include time that is redirected to another activity accounted for within this section. Ex: if an individual cancels a 1-hr appointment but the direct care worker is able to spend 45 min. on recordkeeping, only 15 min. should be reported here." sqref="E20" xr:uid="{00000000-0002-0000-0B00-000007000000}"/>
    <dataValidation allowBlank="1" showInputMessage="1" showErrorMessage="1" prompt="Examples include staff meetings, filing employer-required paperwork (not related to service delivery), and receiving counseling from  supervisor.  Do not include time spent on training programs." sqref="E22" xr:uid="{00000000-0002-0000-0B00-000008000000}"/>
    <dataValidation allowBlank="1" showInputMessage="1" showErrorMessage="1" prompt="Include both the use of agency-owned or -leased vehicles as well as of direct care workers' personal vehicles. Include mileage for any “on the clock” travel that occurs during direct care workers' paid time." sqref="E27" xr:uid="{00000000-0002-0000-0B00-000009000000}"/>
    <dataValidation allowBlank="1" showInputMessage="1" showErrorMessage="1" prompt="Include both the use of agency-owned or -leased vehicles as well as of direct care workers’ personal vehicles." sqref="E28" xr:uid="{00000000-0002-0000-0B00-00000A000000}"/>
    <dataValidation allowBlank="1" showInputMessage="1" showErrorMessage="1" prompt="If “No” appears on this Line, review and revise the appropriate hours." sqref="E26" xr:uid="{00000000-0002-0000-0B00-00000D000000}"/>
    <dataValidation allowBlank="1" showInputMessage="1" showErrorMessage="1" prompt="If there are activities that are part of a direct care worker’s typical week, but not listed on the survey, type a description and indicate the number of hours per week that a direct care worker typically spends on that activity." sqref="E23" xr:uid="{D8A5FAD3-D3B5-46ED-B5DB-A3AB78045827}"/>
    <dataValidation allowBlank="1" showInputMessage="1" showErrorMessage="1" prompt="See page 7 of the instructions." sqref="E14" xr:uid="{1606F728-86F9-477F-A0FA-4250EA8CA8A3}"/>
  </dataValidations>
  <printOptions horizontalCentered="1"/>
  <pageMargins left="0.25" right="0.25" top="0.75" bottom="0.75" header="0.3" footer="0.3"/>
  <pageSetup scale="95" orientation="landscape" r:id="rId1"/>
  <headerFooter>
    <oddHeader>&amp;C&amp;"Times New Roman,Bold"Vermont Department of Disabilities, Aging and Independent Living
Review of HCBS Payment Methodologies and Rates - Provider Survey&amp;R&amp;"Times New Roman,Regular"Page &amp;P of &amp;N</oddHeader>
    <oddFooter>&amp;R&amp;"Times New Roman,Regular" printed &amp;D&amp;L&amp;"Times New Roman,Regular"Questions? Contact Stephen Pawlowski with Health Management Associates at spawlowski@healthmanagement.com or (602) 466-9840.</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dimension ref="A1:L33"/>
  <sheetViews>
    <sheetView zoomScaleNormal="100" workbookViewId="0">
      <selection activeCell="D8" sqref="D8"/>
    </sheetView>
  </sheetViews>
  <sheetFormatPr defaultColWidth="8.81640625" defaultRowHeight="14.5" x14ac:dyDescent="0.35"/>
  <cols>
    <col min="1" max="1" width="5.7265625" style="120" customWidth="1"/>
    <col min="2" max="2" width="110.7265625" style="120" customWidth="1"/>
    <col min="3" max="4" width="9.7265625" style="120" customWidth="1"/>
    <col min="5" max="5" width="3.453125" style="420" bestFit="1" customWidth="1"/>
    <col min="6" max="16384" width="8.81640625" style="120"/>
  </cols>
  <sheetData>
    <row r="1" spans="1:12" x14ac:dyDescent="0.35">
      <c r="A1" s="889" t="str">
        <f>IF(ISBLANK('Contact Info &amp; Revenues'!C7),"",'Contact Info &amp; Revenues'!C7)</f>
        <v/>
      </c>
      <c r="B1" s="889"/>
      <c r="C1" s="889"/>
      <c r="D1" s="889"/>
      <c r="E1" s="421"/>
      <c r="F1" s="241"/>
    </row>
    <row r="2" spans="1:12" x14ac:dyDescent="0.35">
      <c r="A2" s="241"/>
      <c r="B2" s="107"/>
      <c r="C2" s="107"/>
      <c r="D2" s="107"/>
      <c r="E2" s="421"/>
      <c r="F2" s="241"/>
    </row>
    <row r="3" spans="1:12" ht="14.5" customHeight="1" x14ac:dyDescent="0.35">
      <c r="A3" s="892" t="s">
        <v>637</v>
      </c>
      <c r="B3" s="892"/>
      <c r="C3" s="892"/>
      <c r="D3" s="892"/>
      <c r="E3" s="428"/>
      <c r="F3" s="241"/>
    </row>
    <row r="4" spans="1:12" s="34" customFormat="1" ht="14" x14ac:dyDescent="0.35">
      <c r="A4" s="207"/>
      <c r="B4" s="207"/>
      <c r="C4" s="207"/>
      <c r="D4" s="207"/>
      <c r="E4" s="429"/>
      <c r="F4" s="207"/>
      <c r="G4" s="207"/>
      <c r="H4" s="207"/>
      <c r="I4" s="207"/>
      <c r="J4" s="207"/>
      <c r="K4" s="207"/>
      <c r="L4" s="207"/>
    </row>
    <row r="5" spans="1:12" ht="30" customHeight="1" x14ac:dyDescent="0.35">
      <c r="A5" s="891" t="s">
        <v>273</v>
      </c>
      <c r="B5" s="891"/>
      <c r="C5" s="891"/>
      <c r="D5" s="891"/>
      <c r="E5" s="423"/>
      <c r="F5" s="55"/>
    </row>
    <row r="6" spans="1:12" ht="16" customHeight="1" x14ac:dyDescent="0.35">
      <c r="A6" s="658" t="s">
        <v>0</v>
      </c>
      <c r="B6" s="659" t="s">
        <v>1</v>
      </c>
      <c r="C6" s="602" t="s">
        <v>2</v>
      </c>
      <c r="D6" s="623" t="s">
        <v>32</v>
      </c>
      <c r="E6" s="414"/>
      <c r="F6" s="243"/>
    </row>
    <row r="7" spans="1:12" ht="15" customHeight="1" x14ac:dyDescent="0.35">
      <c r="A7" s="630"/>
      <c r="B7" s="655" t="s">
        <v>638</v>
      </c>
      <c r="C7" s="209"/>
      <c r="D7" s="632"/>
      <c r="E7" s="415"/>
      <c r="F7" s="243"/>
    </row>
    <row r="8" spans="1:12" ht="15" customHeight="1" x14ac:dyDescent="0.35">
      <c r="A8" s="637">
        <v>1</v>
      </c>
      <c r="B8" s="311" t="s">
        <v>382</v>
      </c>
      <c r="C8" s="85">
        <v>15</v>
      </c>
      <c r="D8" s="609"/>
      <c r="E8" s="426"/>
      <c r="F8" s="243"/>
    </row>
    <row r="9" spans="1:12" ht="15" customHeight="1" x14ac:dyDescent="0.35">
      <c r="A9" s="637">
        <v>2</v>
      </c>
      <c r="B9" s="219" t="s">
        <v>274</v>
      </c>
      <c r="C9" s="85">
        <v>25</v>
      </c>
      <c r="D9" s="609"/>
      <c r="E9" s="426" t="s">
        <v>172</v>
      </c>
      <c r="F9" s="243"/>
    </row>
    <row r="10" spans="1:12" ht="15" customHeight="1" x14ac:dyDescent="0.35">
      <c r="A10" s="637">
        <v>3</v>
      </c>
      <c r="B10" s="311" t="s">
        <v>383</v>
      </c>
      <c r="C10" s="85">
        <v>2</v>
      </c>
      <c r="D10" s="609"/>
      <c r="E10" s="426" t="s">
        <v>172</v>
      </c>
      <c r="F10" s="243"/>
    </row>
    <row r="11" spans="1:12" ht="15" customHeight="1" x14ac:dyDescent="0.35">
      <c r="A11" s="633">
        <f>+A10+1</f>
        <v>4</v>
      </c>
      <c r="B11" s="763" t="s">
        <v>124</v>
      </c>
      <c r="C11" s="95">
        <v>10</v>
      </c>
      <c r="D11" s="764"/>
      <c r="E11" s="426"/>
      <c r="F11" s="243"/>
    </row>
    <row r="12" spans="1:12" ht="15" customHeight="1" x14ac:dyDescent="0.35">
      <c r="A12" s="641"/>
      <c r="B12" s="245" t="s">
        <v>639</v>
      </c>
      <c r="C12" s="213"/>
      <c r="D12" s="605"/>
      <c r="E12" s="415"/>
      <c r="F12" s="243"/>
    </row>
    <row r="13" spans="1:12" ht="15" customHeight="1" x14ac:dyDescent="0.35">
      <c r="A13" s="637">
        <f>+A11+1</f>
        <v>5</v>
      </c>
      <c r="B13" s="313" t="s">
        <v>384</v>
      </c>
      <c r="C13" s="236">
        <v>10</v>
      </c>
      <c r="D13" s="609"/>
      <c r="E13" s="426"/>
      <c r="F13" s="243"/>
    </row>
    <row r="14" spans="1:12" ht="15" customHeight="1" x14ac:dyDescent="0.35">
      <c r="A14" s="637">
        <f>A13+1</f>
        <v>6</v>
      </c>
      <c r="B14" s="314" t="s">
        <v>385</v>
      </c>
      <c r="C14" s="236">
        <v>4</v>
      </c>
      <c r="D14" s="609"/>
      <c r="E14" s="426"/>
      <c r="F14" s="243"/>
    </row>
    <row r="15" spans="1:12" ht="15" customHeight="1" x14ac:dyDescent="0.35">
      <c r="A15" s="637">
        <f>A14+1</f>
        <v>7</v>
      </c>
      <c r="B15" s="219" t="s">
        <v>280</v>
      </c>
      <c r="C15" s="236">
        <v>40</v>
      </c>
      <c r="D15" s="609"/>
      <c r="E15" s="417" t="s">
        <v>172</v>
      </c>
      <c r="F15" s="243"/>
    </row>
    <row r="16" spans="1:12" ht="15" customHeight="1" x14ac:dyDescent="0.35">
      <c r="A16" s="637">
        <f>A15+1</f>
        <v>8</v>
      </c>
      <c r="B16" s="315" t="s">
        <v>644</v>
      </c>
      <c r="C16" s="236">
        <v>3</v>
      </c>
      <c r="D16" s="609"/>
      <c r="E16" s="426"/>
      <c r="F16" s="243"/>
    </row>
    <row r="17" spans="1:7" ht="15" customHeight="1" x14ac:dyDescent="0.35">
      <c r="A17" s="637">
        <f>A16+1</f>
        <v>9</v>
      </c>
      <c r="B17" s="311" t="s">
        <v>582</v>
      </c>
      <c r="C17" s="85">
        <v>2</v>
      </c>
      <c r="D17" s="609"/>
      <c r="E17" s="426" t="s">
        <v>172</v>
      </c>
      <c r="F17" s="243"/>
    </row>
    <row r="18" spans="1:7" ht="15" customHeight="1" x14ac:dyDescent="0.35">
      <c r="A18" s="637">
        <f>+A17+1</f>
        <v>10</v>
      </c>
      <c r="B18" s="219" t="s">
        <v>277</v>
      </c>
      <c r="C18" s="85">
        <v>10</v>
      </c>
      <c r="D18" s="609"/>
      <c r="E18" s="426"/>
      <c r="F18" s="243"/>
    </row>
    <row r="19" spans="1:7" ht="15" customHeight="1" x14ac:dyDescent="0.35">
      <c r="A19" s="641"/>
      <c r="B19" s="217" t="s">
        <v>33</v>
      </c>
      <c r="C19" s="213"/>
      <c r="D19" s="605"/>
      <c r="E19" s="418" t="s">
        <v>172</v>
      </c>
      <c r="F19" s="55"/>
    </row>
    <row r="20" spans="1:7" ht="15" customHeight="1" x14ac:dyDescent="0.35">
      <c r="A20" s="660">
        <f>A18+1</f>
        <v>11</v>
      </c>
      <c r="B20" s="218" t="s">
        <v>7</v>
      </c>
      <c r="C20" s="226">
        <v>38</v>
      </c>
      <c r="D20" s="656"/>
      <c r="E20" s="417"/>
      <c r="F20" s="55"/>
    </row>
    <row r="21" spans="1:7" ht="15" customHeight="1" x14ac:dyDescent="0.35">
      <c r="A21" s="637">
        <f>+A20+1</f>
        <v>12</v>
      </c>
      <c r="B21" s="219" t="s">
        <v>640</v>
      </c>
      <c r="C21" s="87">
        <v>30.5</v>
      </c>
      <c r="D21" s="656"/>
      <c r="E21" s="417"/>
      <c r="F21" s="55"/>
    </row>
    <row r="22" spans="1:7" ht="15" customHeight="1" x14ac:dyDescent="0.35">
      <c r="A22" s="637">
        <f t="shared" ref="A22:A28" si="0">+A21+1</f>
        <v>13</v>
      </c>
      <c r="B22" s="219" t="s">
        <v>8</v>
      </c>
      <c r="C22" s="87">
        <v>3</v>
      </c>
      <c r="D22" s="656"/>
      <c r="E22" s="417" t="s">
        <v>172</v>
      </c>
      <c r="F22" s="55"/>
      <c r="G22" s="221"/>
    </row>
    <row r="23" spans="1:7" ht="15" customHeight="1" x14ac:dyDescent="0.35">
      <c r="A23" s="637">
        <f t="shared" si="0"/>
        <v>14</v>
      </c>
      <c r="B23" s="219" t="s">
        <v>117</v>
      </c>
      <c r="C23" s="87">
        <v>0.5</v>
      </c>
      <c r="D23" s="656"/>
      <c r="E23" s="417"/>
      <c r="F23" s="55"/>
      <c r="G23" s="221"/>
    </row>
    <row r="24" spans="1:7" ht="15" customHeight="1" x14ac:dyDescent="0.35">
      <c r="A24" s="637">
        <f t="shared" si="0"/>
        <v>15</v>
      </c>
      <c r="B24" s="219" t="s">
        <v>173</v>
      </c>
      <c r="C24" s="87">
        <v>0.5</v>
      </c>
      <c r="D24" s="656"/>
      <c r="E24" s="417"/>
      <c r="F24" s="55"/>
      <c r="G24" s="221"/>
    </row>
    <row r="25" spans="1:7" ht="15" customHeight="1" x14ac:dyDescent="0.35">
      <c r="A25" s="637">
        <f t="shared" si="0"/>
        <v>16</v>
      </c>
      <c r="B25" s="219" t="s">
        <v>183</v>
      </c>
      <c r="C25" s="87">
        <v>2</v>
      </c>
      <c r="D25" s="656"/>
      <c r="E25" s="417"/>
      <c r="F25" s="55"/>
      <c r="G25" s="221"/>
    </row>
    <row r="26" spans="1:7" ht="15" customHeight="1" x14ac:dyDescent="0.35">
      <c r="A26" s="637">
        <f t="shared" si="0"/>
        <v>17</v>
      </c>
      <c r="B26" s="219" t="s">
        <v>17</v>
      </c>
      <c r="C26" s="87">
        <v>1</v>
      </c>
      <c r="D26" s="656"/>
      <c r="E26" s="419" t="s">
        <v>172</v>
      </c>
      <c r="F26" s="55"/>
      <c r="G26" s="221"/>
    </row>
    <row r="27" spans="1:7" ht="15" customHeight="1" x14ac:dyDescent="0.35">
      <c r="A27" s="637">
        <f t="shared" si="0"/>
        <v>18</v>
      </c>
      <c r="B27" s="222" t="s">
        <v>9</v>
      </c>
      <c r="C27" s="87">
        <v>0.5</v>
      </c>
      <c r="D27" s="656"/>
      <c r="E27" s="419" t="s">
        <v>172</v>
      </c>
      <c r="F27" s="55"/>
      <c r="G27" s="221"/>
    </row>
    <row r="28" spans="1:7" ht="15" customHeight="1" x14ac:dyDescent="0.35">
      <c r="A28" s="637">
        <f t="shared" si="0"/>
        <v>19</v>
      </c>
      <c r="B28" s="129" t="s">
        <v>157</v>
      </c>
      <c r="C28" s="87">
        <v>0</v>
      </c>
      <c r="D28" s="613"/>
      <c r="E28" s="419" t="s">
        <v>172</v>
      </c>
      <c r="F28" s="228" t="str">
        <f>IF(AND(D28&gt;0,OR(B28="Other activities [type description here]",B28="")),"Error: No description for reported time","")</f>
        <v/>
      </c>
    </row>
    <row r="29" spans="1:7" ht="15" customHeight="1" x14ac:dyDescent="0.35">
      <c r="A29" s="637">
        <f>+A28+1</f>
        <v>20</v>
      </c>
      <c r="B29" s="129" t="s">
        <v>157</v>
      </c>
      <c r="C29" s="87">
        <v>0</v>
      </c>
      <c r="D29" s="613"/>
      <c r="E29" s="419"/>
      <c r="F29" s="228" t="str">
        <f>IF(AND(D29&gt;0,OR(B29="Other activities [type description here]",B29="")),"Error: No description for reported time","")</f>
        <v/>
      </c>
    </row>
    <row r="30" spans="1:7" ht="15" customHeight="1" x14ac:dyDescent="0.35">
      <c r="A30" s="637">
        <f>+A29+1</f>
        <v>21</v>
      </c>
      <c r="B30" s="129" t="s">
        <v>157</v>
      </c>
      <c r="C30" s="87">
        <v>0</v>
      </c>
      <c r="D30" s="613"/>
      <c r="E30" s="419"/>
      <c r="F30" s="228" t="str">
        <f>IF(AND(D30&gt;0,OR(B30="Other activities [type description here]",B30="")),"Error: No description for reported time","")</f>
        <v/>
      </c>
    </row>
    <row r="31" spans="1:7" ht="15" customHeight="1" x14ac:dyDescent="0.35">
      <c r="A31" s="637">
        <f>+A30+1</f>
        <v>22</v>
      </c>
      <c r="B31" s="223" t="str">
        <f>CONCATENATE("Has all time been allocated? (Total hours from Line ",A20," should equal sum of Lines ",A21," - ",A30,")")</f>
        <v>Has all time been allocated? (Total hours from Line 11 should equal sum of Lines 12 - 21)</v>
      </c>
      <c r="C31" s="87" t="str">
        <f>IF(C20=SUM(C21:C30),"Yes","No")</f>
        <v>Yes</v>
      </c>
      <c r="D31" s="614" t="str">
        <f>IF(D20=SUM(D21:D30),"Yes","No")</f>
        <v>Yes</v>
      </c>
      <c r="E31" s="419" t="s">
        <v>172</v>
      </c>
      <c r="F31" s="55"/>
    </row>
    <row r="32" spans="1:7" ht="15" customHeight="1" x14ac:dyDescent="0.35">
      <c r="A32" s="649">
        <f>+A31+1</f>
        <v>23</v>
      </c>
      <c r="B32" s="317" t="s">
        <v>39</v>
      </c>
      <c r="C32" s="324">
        <v>25</v>
      </c>
      <c r="D32" s="657"/>
      <c r="E32" s="426" t="s">
        <v>172</v>
      </c>
      <c r="F32" s="55"/>
    </row>
    <row r="33" spans="1:6" x14ac:dyDescent="0.35">
      <c r="A33" s="107"/>
      <c r="B33" s="55"/>
      <c r="C33" s="107"/>
      <c r="D33" s="107"/>
      <c r="E33" s="421"/>
      <c r="F33" s="55"/>
    </row>
  </sheetData>
  <sheetProtection algorithmName="SHA-512" hashValue="lT6N5py0dsQRgl4b79y4ugX3KC53LmJ1aqUv0otqyZJsxWl7zoz2xoijNP/tdOv96w9Llj6dxDhZ+BuurIN0UA==" saltValue="E1Px+ud5NbIyJUQYQO/kYw==" spinCount="100000" sheet="1" objects="1" scenarios="1"/>
  <mergeCells count="3">
    <mergeCell ref="A1:D1"/>
    <mergeCell ref="A3:D3"/>
    <mergeCell ref="A5:D5"/>
  </mergeCells>
  <conditionalFormatting sqref="B28:B30">
    <cfRule type="expression" dxfId="70" priority="3" stopIfTrue="1">
      <formula>IF(AND(D28&gt;0,B28="Other activities [type description here]"),TRUE,FALSE)</formula>
    </cfRule>
  </conditionalFormatting>
  <conditionalFormatting sqref="D31">
    <cfRule type="expression" dxfId="69" priority="2">
      <formula>D31="No"</formula>
    </cfRule>
  </conditionalFormatting>
  <conditionalFormatting sqref="E31">
    <cfRule type="expression" dxfId="68" priority="1">
      <formula>E31="NO"</formula>
    </cfRule>
  </conditionalFormatting>
  <dataValidations count="16">
    <dataValidation type="decimal" operator="greaterThanOrEqual" allowBlank="1" showInputMessage="1" showErrorMessage="1" sqref="D32" xr:uid="{00000000-0002-0000-0F00-000000000000}">
      <formula1>0</formula1>
    </dataValidation>
    <dataValidation type="decimal" allowBlank="1" showInputMessage="1" showErrorMessage="1" error="Please enter a valid number." sqref="D20:D27" xr:uid="{00000000-0002-0000-0F00-000001000000}">
      <formula1>0</formula1>
      <formula2>168</formula2>
    </dataValidation>
    <dataValidation allowBlank="1" showErrorMessage="1" prompt="Enter a job category that is considered to be a Behavioral Health Professional._x000a_" sqref="G29:G30 G21:G27 B13:B32 B8:B11" xr:uid="{00000000-0002-0000-0F00-000003000000}"/>
    <dataValidation allowBlank="1" showInputMessage="1" showErrorMessage="1" prompt="Input the number of hours per week that a direct care worker is providing other HCBS or direct care services in another program." sqref="E22" xr:uid="{00000000-0002-0000-0F00-000004000000}"/>
    <dataValidation allowBlank="1" showInputMessage="1" showErrorMessage="1" prompt="Examples include staff meetings, filing employer required paperwork (not related to service delivery), and receiving counseling from a supervisor. Do not include time spent on training programs." sqref="E26:E27" xr:uid="{00000000-0002-0000-0F00-000005000000}"/>
    <dataValidation allowBlank="1" showInputMessage="1" showErrorMessage="1" prompt="Consider both activities that are face-to-face and those that are not such as speaking with a potential employer on behalf of the individual._x000a__x000a_Do not include hours that are not specific to the individual (such as general networking with employers)." sqref="E15" xr:uid="{00000000-0002-0000-0F00-000006000000}"/>
    <dataValidation type="decimal" operator="greaterThanOrEqual" allowBlank="1" showInputMessage="1" showErrorMessage="1" error="Please enter a valid number." sqref="D28:D30" xr:uid="{00000000-0002-0000-0F00-000007000000}">
      <formula1>0</formula1>
    </dataValidation>
    <dataValidation allowBlank="1" showInputMessage="1" showErrorMessage="1" prompt="Record the number of individuals to whom your agency provided Job Development services, but who did not obtain a job for any reason." sqref="E17" xr:uid="{00000000-0002-0000-0F00-00000A000000}"/>
    <dataValidation type="decimal" operator="greaterThanOrEqual" allowBlank="1" showInputMessage="1" showErrorMessage="1" error="Please enter a number." sqref="D17:D18 D8:D11" xr:uid="{00000000-0002-0000-0F00-00000B000000}">
      <formula1>0</formula1>
    </dataValidation>
    <dataValidation allowBlank="1" showInputMessage="1" showErrorMessage="1" prompt="If “No” appears on this Line, review and revise the appropriate hours." sqref="E31" xr:uid="{00000000-0002-0000-0F00-00000C000000}"/>
    <dataValidation allowBlank="1" showInputMessage="1" showErrorMessage="1" prompt="Include both the use of agency-owned or -leased vehicles as well as of direct care workers' personal vehicles. Include mileage for any “on the clock” travel that occurs during direct care workers' paid time." sqref="E32" xr:uid="{00000000-0002-0000-0F00-00000D000000}"/>
    <dataValidation type="decimal" operator="greaterThan" allowBlank="1" showInputMessage="1" showErrorMessage="1" error="Please enter a valid number." sqref="D13:D16" xr:uid="{00000000-0002-0000-0F00-000002000000}">
      <formula1>0</formula1>
    </dataValidation>
    <dataValidation allowBlank="1" showInputMessage="1" showErrorMessage="1" prompt="If there are activities that are part of a direct care worker’s typical week, but not listed on the survey, type a description and indicate the number of hours per week that a direct care worker typically spends on that activity." sqref="E28" xr:uid="{4344F0E8-BB66-41F7-9236-7B8709738DA0}"/>
    <dataValidation allowBlank="1" showInputMessage="1" showErrorMessage="1" prompt="Record the number of individuals with whom your agency began completing an Employment Assessment, but did not finish the assessment for any reason." sqref="E10" xr:uid="{188B260B-D74B-48A1-B644-B96156019744}"/>
    <dataValidation allowBlank="1" showInputMessage="1" showErrorMessage="1" prompt="Report the average number of hours needed to complete the assessment, including face-to-face time with the individual, collateral contacts, writing the assessment, and any other activity." sqref="E9" xr:uid="{BC4C64D9-DD22-4328-BC64-81A0871D861E}"/>
    <dataValidation allowBlank="1" showInputMessage="1" showErrorMessage="1" prompt="See page 7 of the instructions." sqref="E19" xr:uid="{059ACC46-62BC-4525-AD14-74AB318CFF34}"/>
  </dataValidations>
  <printOptions horizontalCentered="1"/>
  <pageMargins left="0.25" right="0.25" top="0.75" bottom="0.75" header="0.3" footer="0.3"/>
  <pageSetup scale="95" orientation="landscape" r:id="rId1"/>
  <headerFooter>
    <oddHeader>&amp;C&amp;"Times New Roman,Bold"Vermont Department of Disabilities, Aging and Independent Living
Review of HCBS Payment Methodologies and Rates - Provider Survey&amp;R&amp;"Times New Roman,Regular"Page &amp;P of &amp;N</oddHeader>
    <oddFooter>&amp;R&amp;"Times New Roman,Regular" printed &amp;D&amp;L&amp;"Times New Roman,Regular"Questions? Contact Stephen Pawlowski with Health Management Associates at spawlowski@healthmanagement.com or (602) 466-9840.</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dimension ref="A1:L82"/>
  <sheetViews>
    <sheetView workbookViewId="0">
      <pane ySplit="6" topLeftCell="A7" activePane="bottomLeft" state="frozen"/>
      <selection pane="bottomLeft" activeCell="D8" sqref="D8"/>
    </sheetView>
  </sheetViews>
  <sheetFormatPr defaultColWidth="8.81640625" defaultRowHeight="14.5" x14ac:dyDescent="0.35"/>
  <cols>
    <col min="1" max="1" width="5.7265625" style="120" customWidth="1"/>
    <col min="2" max="2" width="112" style="120" customWidth="1"/>
    <col min="3" max="4" width="9.7265625" style="120" customWidth="1"/>
    <col min="5" max="5" width="3.453125" style="420" bestFit="1" customWidth="1"/>
    <col min="6" max="16384" width="8.81640625" style="120"/>
  </cols>
  <sheetData>
    <row r="1" spans="1:12" x14ac:dyDescent="0.35">
      <c r="A1" s="889" t="str">
        <f>IF(ISBLANK('Contact Info &amp; Revenues'!C7),"",'Contact Info &amp; Revenues'!C7)</f>
        <v/>
      </c>
      <c r="B1" s="889"/>
      <c r="C1" s="889"/>
      <c r="D1" s="889"/>
      <c r="E1" s="421"/>
      <c r="F1" s="241"/>
    </row>
    <row r="2" spans="1:12" x14ac:dyDescent="0.35">
      <c r="A2" s="241"/>
      <c r="B2" s="107"/>
      <c r="C2" s="107"/>
      <c r="D2" s="107"/>
      <c r="E2" s="421"/>
      <c r="F2" s="241"/>
    </row>
    <row r="3" spans="1:12" ht="14.5" customHeight="1" x14ac:dyDescent="0.35">
      <c r="A3" s="892" t="s">
        <v>386</v>
      </c>
      <c r="B3" s="892"/>
      <c r="C3" s="892"/>
      <c r="D3" s="892"/>
      <c r="E3" s="428"/>
      <c r="F3" s="241"/>
    </row>
    <row r="4" spans="1:12" s="34" customFormat="1" ht="14" x14ac:dyDescent="0.35">
      <c r="A4" s="207"/>
      <c r="B4" s="207"/>
      <c r="C4" s="207"/>
      <c r="D4" s="207"/>
      <c r="E4" s="429"/>
      <c r="F4" s="207"/>
      <c r="G4" s="207"/>
      <c r="H4" s="207"/>
      <c r="I4" s="207"/>
      <c r="J4" s="207"/>
      <c r="K4" s="207"/>
      <c r="L4" s="207"/>
    </row>
    <row r="5" spans="1:12" ht="30" customHeight="1" x14ac:dyDescent="0.35">
      <c r="A5" s="891" t="s">
        <v>273</v>
      </c>
      <c r="B5" s="891"/>
      <c r="C5" s="891"/>
      <c r="D5" s="891"/>
      <c r="E5" s="423"/>
      <c r="F5" s="55"/>
    </row>
    <row r="6" spans="1:12" ht="15" customHeight="1" x14ac:dyDescent="0.35">
      <c r="A6" s="658" t="s">
        <v>0</v>
      </c>
      <c r="B6" s="659" t="s">
        <v>1</v>
      </c>
      <c r="C6" s="602" t="s">
        <v>2</v>
      </c>
      <c r="D6" s="623" t="s">
        <v>32</v>
      </c>
      <c r="E6" s="414"/>
      <c r="F6" s="243"/>
    </row>
    <row r="7" spans="1:12" ht="15" customHeight="1" x14ac:dyDescent="0.35">
      <c r="A7" s="630"/>
      <c r="B7" s="655" t="s">
        <v>118</v>
      </c>
      <c r="C7" s="209"/>
      <c r="D7" s="632"/>
      <c r="E7" s="415"/>
      <c r="F7" s="243"/>
    </row>
    <row r="8" spans="1:12" ht="15" customHeight="1" x14ac:dyDescent="0.35">
      <c r="A8" s="637">
        <v>1</v>
      </c>
      <c r="B8" s="210" t="s">
        <v>583</v>
      </c>
      <c r="C8" s="85">
        <v>15</v>
      </c>
      <c r="D8" s="609"/>
      <c r="E8" s="426"/>
      <c r="F8" s="243"/>
    </row>
    <row r="9" spans="1:12" x14ac:dyDescent="0.35">
      <c r="A9" s="645">
        <f>+A8+1</f>
        <v>2</v>
      </c>
      <c r="B9" s="386" t="s">
        <v>584</v>
      </c>
      <c r="C9" s="392">
        <v>10</v>
      </c>
      <c r="D9" s="646"/>
      <c r="E9" s="426"/>
      <c r="F9" s="243"/>
    </row>
    <row r="10" spans="1:12" ht="15" customHeight="1" x14ac:dyDescent="0.35">
      <c r="A10" s="637">
        <f>+A9+1</f>
        <v>3</v>
      </c>
      <c r="B10" s="223" t="s">
        <v>122</v>
      </c>
      <c r="C10" s="85">
        <v>20</v>
      </c>
      <c r="D10" s="609"/>
      <c r="E10" s="418" t="s">
        <v>172</v>
      </c>
      <c r="F10" s="243"/>
    </row>
    <row r="11" spans="1:12" ht="15" customHeight="1" x14ac:dyDescent="0.35">
      <c r="A11" s="637">
        <f>+A10+1</f>
        <v>4</v>
      </c>
      <c r="B11" s="210" t="s">
        <v>585</v>
      </c>
      <c r="C11" s="85">
        <v>18</v>
      </c>
      <c r="D11" s="609"/>
      <c r="E11" s="426"/>
      <c r="F11" s="243"/>
    </row>
    <row r="12" spans="1:12" ht="15" customHeight="1" x14ac:dyDescent="0.35">
      <c r="A12" s="641"/>
      <c r="B12" s="217" t="s">
        <v>119</v>
      </c>
      <c r="C12" s="213"/>
      <c r="D12" s="605"/>
      <c r="E12" s="415"/>
      <c r="F12" s="55"/>
    </row>
    <row r="13" spans="1:12" ht="15" customHeight="1" x14ac:dyDescent="0.35">
      <c r="A13" s="637">
        <f>+A11+1</f>
        <v>5</v>
      </c>
      <c r="B13" s="210" t="s">
        <v>290</v>
      </c>
      <c r="C13" s="85">
        <v>20</v>
      </c>
      <c r="D13" s="609"/>
      <c r="E13" s="426"/>
      <c r="F13" s="243"/>
    </row>
    <row r="14" spans="1:12" x14ac:dyDescent="0.35">
      <c r="A14" s="645">
        <f>+A13+1</f>
        <v>6</v>
      </c>
      <c r="B14" s="210" t="s">
        <v>586</v>
      </c>
      <c r="C14" s="392">
        <v>10</v>
      </c>
      <c r="D14" s="646"/>
      <c r="E14" s="426"/>
      <c r="F14" s="243"/>
    </row>
    <row r="15" spans="1:12" ht="15" customHeight="1" x14ac:dyDescent="0.35">
      <c r="A15" s="645">
        <f>+A14+1</f>
        <v>7</v>
      </c>
      <c r="B15" s="223" t="s">
        <v>123</v>
      </c>
      <c r="C15" s="85">
        <v>25</v>
      </c>
      <c r="D15" s="609"/>
      <c r="E15" s="418" t="s">
        <v>172</v>
      </c>
      <c r="F15" s="243"/>
    </row>
    <row r="16" spans="1:12" ht="15" customHeight="1" x14ac:dyDescent="0.35">
      <c r="A16" s="637">
        <f>+A15+1</f>
        <v>8</v>
      </c>
      <c r="B16" s="210" t="s">
        <v>193</v>
      </c>
      <c r="C16" s="85">
        <v>12</v>
      </c>
      <c r="D16" s="609"/>
      <c r="E16" s="426"/>
      <c r="F16" s="243"/>
    </row>
    <row r="17" spans="1:7" ht="15" customHeight="1" x14ac:dyDescent="0.35">
      <c r="A17" s="641"/>
      <c r="B17" s="217" t="s">
        <v>33</v>
      </c>
      <c r="C17" s="213"/>
      <c r="D17" s="605"/>
      <c r="E17" s="418" t="s">
        <v>172</v>
      </c>
      <c r="F17" s="55"/>
    </row>
    <row r="18" spans="1:7" ht="15" customHeight="1" x14ac:dyDescent="0.35">
      <c r="A18" s="660">
        <f>+A16+1</f>
        <v>9</v>
      </c>
      <c r="B18" s="218" t="s">
        <v>7</v>
      </c>
      <c r="C18" s="226">
        <v>38</v>
      </c>
      <c r="D18" s="661"/>
      <c r="E18" s="419"/>
      <c r="F18" s="55"/>
    </row>
    <row r="19" spans="1:7" ht="15" customHeight="1" x14ac:dyDescent="0.35">
      <c r="A19" s="637">
        <f t="shared" ref="A19:A30" si="0">+A18+1</f>
        <v>10</v>
      </c>
      <c r="B19" s="219" t="s">
        <v>194</v>
      </c>
      <c r="C19" s="87">
        <v>32</v>
      </c>
      <c r="D19" s="662"/>
      <c r="E19" s="419"/>
      <c r="F19" s="55"/>
    </row>
    <row r="20" spans="1:7" ht="15" customHeight="1" x14ac:dyDescent="0.35">
      <c r="A20" s="637">
        <f t="shared" si="0"/>
        <v>11</v>
      </c>
      <c r="B20" s="219" t="s">
        <v>8</v>
      </c>
      <c r="C20" s="87">
        <v>0.5</v>
      </c>
      <c r="D20" s="662"/>
      <c r="E20" s="419" t="s">
        <v>172</v>
      </c>
      <c r="F20" s="55"/>
      <c r="G20" s="221"/>
    </row>
    <row r="21" spans="1:7" ht="15" customHeight="1" x14ac:dyDescent="0.35">
      <c r="A21" s="637">
        <f t="shared" si="0"/>
        <v>12</v>
      </c>
      <c r="B21" s="219" t="s">
        <v>117</v>
      </c>
      <c r="C21" s="87">
        <v>0.5</v>
      </c>
      <c r="D21" s="662"/>
      <c r="E21" s="419"/>
      <c r="F21" s="55"/>
      <c r="G21" s="221"/>
    </row>
    <row r="22" spans="1:7" ht="15" customHeight="1" x14ac:dyDescent="0.35">
      <c r="A22" s="637">
        <f t="shared" si="0"/>
        <v>13</v>
      </c>
      <c r="B22" s="219" t="s">
        <v>173</v>
      </c>
      <c r="C22" s="87">
        <v>2.5</v>
      </c>
      <c r="D22" s="662"/>
      <c r="E22" s="417"/>
      <c r="F22" s="55"/>
      <c r="G22" s="221"/>
    </row>
    <row r="23" spans="1:7" ht="15" customHeight="1" x14ac:dyDescent="0.35">
      <c r="A23" s="637">
        <f t="shared" si="0"/>
        <v>14</v>
      </c>
      <c r="B23" s="219" t="s">
        <v>17</v>
      </c>
      <c r="C23" s="87">
        <v>1.5</v>
      </c>
      <c r="D23" s="662"/>
      <c r="E23" s="419"/>
      <c r="F23" s="55"/>
      <c r="G23" s="221"/>
    </row>
    <row r="24" spans="1:7" ht="15" customHeight="1" x14ac:dyDescent="0.35">
      <c r="A24" s="637">
        <f t="shared" si="0"/>
        <v>15</v>
      </c>
      <c r="B24" s="222" t="s">
        <v>9</v>
      </c>
      <c r="C24" s="87">
        <v>1</v>
      </c>
      <c r="D24" s="662"/>
      <c r="E24" s="419" t="s">
        <v>172</v>
      </c>
      <c r="F24" s="55"/>
      <c r="G24" s="221"/>
    </row>
    <row r="25" spans="1:7" ht="15" customHeight="1" x14ac:dyDescent="0.35">
      <c r="A25" s="637">
        <f t="shared" si="0"/>
        <v>16</v>
      </c>
      <c r="B25" s="129" t="s">
        <v>157</v>
      </c>
      <c r="C25" s="87">
        <v>0</v>
      </c>
      <c r="D25" s="613"/>
      <c r="E25" s="419" t="s">
        <v>172</v>
      </c>
      <c r="F25" s="228" t="str">
        <f>IF(AND(D25&gt;0,OR(B25="Other activities [type description here]",B25="")),"Error: No description for reported time","")</f>
        <v/>
      </c>
    </row>
    <row r="26" spans="1:7" ht="15" customHeight="1" x14ac:dyDescent="0.35">
      <c r="A26" s="637">
        <f t="shared" si="0"/>
        <v>17</v>
      </c>
      <c r="B26" s="129" t="s">
        <v>157</v>
      </c>
      <c r="C26" s="87">
        <v>0</v>
      </c>
      <c r="D26" s="613"/>
      <c r="E26" s="419"/>
      <c r="F26" s="228" t="str">
        <f>IF(AND(D26&gt;0,OR(B26="Other activities [type description here]",B26="")),"Error: No description for reported time","")</f>
        <v/>
      </c>
    </row>
    <row r="27" spans="1:7" ht="15" customHeight="1" x14ac:dyDescent="0.35">
      <c r="A27" s="637">
        <f t="shared" si="0"/>
        <v>18</v>
      </c>
      <c r="B27" s="129" t="s">
        <v>157</v>
      </c>
      <c r="C27" s="87">
        <v>0</v>
      </c>
      <c r="D27" s="613"/>
      <c r="E27" s="419"/>
      <c r="F27" s="228" t="str">
        <f>IF(AND(D27&gt;0,OR(B27="Other activities [type description here]",B27="")),"Error: No description for reported time","")</f>
        <v/>
      </c>
    </row>
    <row r="28" spans="1:7" ht="15" customHeight="1" x14ac:dyDescent="0.35">
      <c r="A28" s="637">
        <f t="shared" si="0"/>
        <v>19</v>
      </c>
      <c r="B28" s="223" t="str">
        <f>CONCATENATE("Has all time been allocated? (Total hours from Line ",A18," should equal sum of Lines ",A19," - ",A27,")")</f>
        <v>Has all time been allocated? (Total hours from Line 9 should equal sum of Lines 10 - 18)</v>
      </c>
      <c r="C28" s="87" t="str">
        <f>IF(C18=SUM(C19:C27),"Yes","No")</f>
        <v>Yes</v>
      </c>
      <c r="D28" s="614" t="str">
        <f>IF(D18=SUM(D19:D27),"Yes","No")</f>
        <v>Yes</v>
      </c>
      <c r="E28" s="419" t="s">
        <v>172</v>
      </c>
      <c r="F28" s="55"/>
    </row>
    <row r="29" spans="1:7" ht="15" customHeight="1" x14ac:dyDescent="0.35">
      <c r="A29" s="637">
        <f t="shared" si="0"/>
        <v>20</v>
      </c>
      <c r="B29" s="223" t="s">
        <v>587</v>
      </c>
      <c r="C29" s="85">
        <v>9</v>
      </c>
      <c r="D29" s="663"/>
      <c r="E29" s="426" t="s">
        <v>172</v>
      </c>
      <c r="F29" s="55"/>
    </row>
    <row r="30" spans="1:7" ht="15" customHeight="1" x14ac:dyDescent="0.35">
      <c r="A30" s="637">
        <f t="shared" si="0"/>
        <v>21</v>
      </c>
      <c r="B30" s="232" t="s">
        <v>275</v>
      </c>
      <c r="C30" s="95">
        <v>80</v>
      </c>
      <c r="D30" s="555"/>
      <c r="E30" s="426"/>
      <c r="F30" s="55"/>
    </row>
    <row r="31" spans="1:7" ht="15" customHeight="1" x14ac:dyDescent="0.35">
      <c r="A31" s="649">
        <f>+A30+1</f>
        <v>22</v>
      </c>
      <c r="B31" s="317" t="s">
        <v>276</v>
      </c>
      <c r="C31" s="324">
        <v>25</v>
      </c>
      <c r="D31" s="657"/>
      <c r="E31" s="426" t="s">
        <v>172</v>
      </c>
      <c r="F31" s="55"/>
    </row>
    <row r="32" spans="1:7" x14ac:dyDescent="0.35">
      <c r="A32" s="107"/>
      <c r="B32" s="55"/>
      <c r="C32" s="107"/>
      <c r="D32" s="107"/>
      <c r="E32" s="421"/>
      <c r="F32" s="55"/>
    </row>
    <row r="33" spans="1:6" x14ac:dyDescent="0.35">
      <c r="A33" s="107"/>
      <c r="B33" s="55"/>
      <c r="C33" s="107"/>
      <c r="D33" s="107"/>
      <c r="E33" s="421"/>
      <c r="F33" s="55"/>
    </row>
    <row r="34" spans="1:6" x14ac:dyDescent="0.35">
      <c r="A34" s="107"/>
      <c r="B34" s="55"/>
      <c r="C34" s="107"/>
      <c r="D34" s="107"/>
      <c r="E34" s="421"/>
      <c r="F34" s="55"/>
    </row>
    <row r="35" spans="1:6" x14ac:dyDescent="0.35">
      <c r="A35" s="107"/>
      <c r="B35" s="55"/>
      <c r="C35" s="107"/>
      <c r="D35" s="107"/>
      <c r="E35" s="421"/>
      <c r="F35" s="55"/>
    </row>
    <row r="36" spans="1:6" x14ac:dyDescent="0.35">
      <c r="A36" s="107"/>
      <c r="B36" s="55"/>
      <c r="C36" s="107"/>
      <c r="D36" s="107"/>
      <c r="E36" s="421"/>
      <c r="F36" s="55"/>
    </row>
    <row r="37" spans="1:6" x14ac:dyDescent="0.35">
      <c r="A37" s="107"/>
      <c r="B37" s="55"/>
      <c r="C37" s="107"/>
      <c r="D37" s="107"/>
      <c r="E37" s="421"/>
      <c r="F37" s="55"/>
    </row>
    <row r="38" spans="1:6" x14ac:dyDescent="0.35">
      <c r="A38" s="107"/>
      <c r="B38" s="55"/>
      <c r="C38" s="107"/>
      <c r="D38" s="107"/>
      <c r="E38" s="421"/>
      <c r="F38" s="55"/>
    </row>
    <row r="39" spans="1:6" x14ac:dyDescent="0.35">
      <c r="A39" s="107"/>
      <c r="B39" s="55"/>
      <c r="C39" s="107"/>
      <c r="D39" s="107"/>
      <c r="E39" s="421"/>
      <c r="F39" s="55"/>
    </row>
    <row r="40" spans="1:6" x14ac:dyDescent="0.35">
      <c r="A40" s="107"/>
      <c r="B40" s="55"/>
      <c r="C40" s="107"/>
      <c r="D40" s="107"/>
      <c r="E40" s="421"/>
      <c r="F40" s="55"/>
    </row>
    <row r="41" spans="1:6" x14ac:dyDescent="0.35">
      <c r="A41" s="107"/>
      <c r="B41" s="55"/>
      <c r="C41" s="107"/>
      <c r="D41" s="107"/>
      <c r="E41" s="421"/>
      <c r="F41" s="55"/>
    </row>
    <row r="42" spans="1:6" x14ac:dyDescent="0.35">
      <c r="A42" s="107"/>
      <c r="B42" s="55"/>
      <c r="C42" s="107"/>
      <c r="D42" s="107"/>
      <c r="E42" s="421"/>
      <c r="F42" s="55"/>
    </row>
    <row r="43" spans="1:6" x14ac:dyDescent="0.35">
      <c r="A43" s="107"/>
      <c r="B43" s="55"/>
      <c r="C43" s="107"/>
      <c r="D43" s="107"/>
      <c r="E43" s="421"/>
      <c r="F43" s="55"/>
    </row>
    <row r="44" spans="1:6" x14ac:dyDescent="0.35">
      <c r="A44" s="107"/>
      <c r="B44" s="55"/>
      <c r="C44" s="107"/>
      <c r="D44" s="107"/>
      <c r="E44" s="421"/>
      <c r="F44" s="55"/>
    </row>
    <row r="45" spans="1:6" x14ac:dyDescent="0.35">
      <c r="A45" s="107"/>
      <c r="B45" s="55"/>
      <c r="C45" s="107"/>
      <c r="D45" s="107"/>
      <c r="E45" s="421"/>
      <c r="F45" s="55"/>
    </row>
    <row r="46" spans="1:6" x14ac:dyDescent="0.35">
      <c r="A46" s="107"/>
      <c r="B46" s="55"/>
      <c r="C46" s="107"/>
      <c r="D46" s="107"/>
      <c r="E46" s="421"/>
      <c r="F46" s="55"/>
    </row>
    <row r="47" spans="1:6" x14ac:dyDescent="0.35">
      <c r="A47" s="107"/>
      <c r="B47" s="55"/>
      <c r="C47" s="107"/>
      <c r="D47" s="107"/>
      <c r="E47" s="421"/>
      <c r="F47" s="55"/>
    </row>
    <row r="48" spans="1:6" x14ac:dyDescent="0.35">
      <c r="A48" s="107"/>
      <c r="B48" s="55"/>
      <c r="C48" s="107"/>
      <c r="D48" s="107"/>
      <c r="E48" s="421"/>
      <c r="F48" s="55"/>
    </row>
    <row r="49" spans="1:6" x14ac:dyDescent="0.35">
      <c r="A49" s="107"/>
      <c r="B49" s="55"/>
      <c r="C49" s="107"/>
      <c r="D49" s="107"/>
      <c r="E49" s="421"/>
      <c r="F49" s="55"/>
    </row>
    <row r="50" spans="1:6" x14ac:dyDescent="0.35">
      <c r="A50" s="107"/>
      <c r="B50" s="55"/>
      <c r="C50" s="107"/>
      <c r="D50" s="107"/>
      <c r="E50" s="421"/>
      <c r="F50" s="55"/>
    </row>
    <row r="51" spans="1:6" x14ac:dyDescent="0.35">
      <c r="A51" s="107"/>
      <c r="B51" s="55"/>
      <c r="C51" s="107"/>
      <c r="D51" s="107"/>
      <c r="E51" s="421"/>
      <c r="F51" s="55"/>
    </row>
    <row r="52" spans="1:6" x14ac:dyDescent="0.35">
      <c r="A52" s="107"/>
      <c r="B52" s="55"/>
      <c r="C52" s="107"/>
      <c r="D52" s="107"/>
      <c r="E52" s="421"/>
      <c r="F52" s="55"/>
    </row>
    <row r="53" spans="1:6" x14ac:dyDescent="0.35">
      <c r="A53" s="107"/>
      <c r="B53" s="55"/>
      <c r="C53" s="107"/>
      <c r="D53" s="107"/>
      <c r="E53" s="421"/>
      <c r="F53" s="55"/>
    </row>
    <row r="54" spans="1:6" x14ac:dyDescent="0.35">
      <c r="A54" s="107"/>
      <c r="B54" s="55"/>
      <c r="C54" s="107"/>
      <c r="D54" s="107"/>
      <c r="E54" s="421"/>
      <c r="F54" s="55"/>
    </row>
    <row r="55" spans="1:6" x14ac:dyDescent="0.35">
      <c r="A55" s="107"/>
      <c r="B55" s="55"/>
      <c r="C55" s="107"/>
      <c r="D55" s="107"/>
      <c r="E55" s="421"/>
      <c r="F55" s="55"/>
    </row>
    <row r="56" spans="1:6" x14ac:dyDescent="0.35">
      <c r="A56" s="107"/>
      <c r="B56" s="55"/>
      <c r="C56" s="107"/>
      <c r="D56" s="107"/>
      <c r="E56" s="421"/>
      <c r="F56" s="55"/>
    </row>
    <row r="57" spans="1:6" x14ac:dyDescent="0.35">
      <c r="A57" s="107"/>
      <c r="B57" s="55"/>
      <c r="C57" s="107"/>
      <c r="D57" s="107"/>
      <c r="E57" s="421"/>
      <c r="F57" s="55"/>
    </row>
    <row r="58" spans="1:6" x14ac:dyDescent="0.35">
      <c r="A58" s="107"/>
      <c r="B58" s="55"/>
      <c r="C58" s="107"/>
      <c r="D58" s="107"/>
      <c r="E58" s="421"/>
      <c r="F58" s="55"/>
    </row>
    <row r="59" spans="1:6" x14ac:dyDescent="0.35">
      <c r="A59" s="107"/>
      <c r="B59" s="55"/>
      <c r="C59" s="107"/>
      <c r="D59" s="107"/>
      <c r="E59" s="421"/>
      <c r="F59" s="55"/>
    </row>
    <row r="60" spans="1:6" x14ac:dyDescent="0.35">
      <c r="A60" s="107"/>
      <c r="B60" s="55"/>
      <c r="C60" s="107"/>
      <c r="D60" s="107"/>
      <c r="E60" s="421"/>
      <c r="F60" s="55"/>
    </row>
    <row r="61" spans="1:6" x14ac:dyDescent="0.35">
      <c r="A61" s="107"/>
      <c r="B61" s="55"/>
      <c r="C61" s="107"/>
      <c r="D61" s="107"/>
      <c r="E61" s="421"/>
      <c r="F61" s="55"/>
    </row>
    <row r="62" spans="1:6" x14ac:dyDescent="0.35">
      <c r="A62" s="107"/>
      <c r="B62" s="55"/>
      <c r="C62" s="107"/>
      <c r="D62" s="107"/>
      <c r="E62" s="421"/>
      <c r="F62" s="55"/>
    </row>
    <row r="63" spans="1:6" x14ac:dyDescent="0.35">
      <c r="A63" s="107"/>
      <c r="B63" s="55"/>
      <c r="C63" s="107"/>
      <c r="D63" s="107"/>
      <c r="E63" s="421"/>
      <c r="F63" s="55"/>
    </row>
    <row r="64" spans="1:6" x14ac:dyDescent="0.35">
      <c r="A64" s="107"/>
      <c r="B64" s="55"/>
      <c r="C64" s="107"/>
      <c r="D64" s="107"/>
      <c r="E64" s="421"/>
      <c r="F64" s="55"/>
    </row>
    <row r="65" spans="1:6" x14ac:dyDescent="0.35">
      <c r="A65" s="107"/>
      <c r="B65" s="55"/>
      <c r="C65" s="107"/>
      <c r="D65" s="107"/>
      <c r="E65" s="421"/>
      <c r="F65" s="55"/>
    </row>
    <row r="66" spans="1:6" x14ac:dyDescent="0.35">
      <c r="A66" s="107"/>
      <c r="B66" s="55"/>
      <c r="C66" s="107"/>
      <c r="D66" s="107"/>
      <c r="E66" s="421"/>
      <c r="F66" s="55"/>
    </row>
    <row r="67" spans="1:6" x14ac:dyDescent="0.35">
      <c r="A67" s="107"/>
      <c r="B67" s="55"/>
      <c r="C67" s="107"/>
      <c r="D67" s="107"/>
      <c r="E67" s="421"/>
      <c r="F67" s="55"/>
    </row>
    <row r="68" spans="1:6" x14ac:dyDescent="0.35">
      <c r="A68" s="107"/>
      <c r="B68" s="55"/>
      <c r="C68" s="107"/>
      <c r="D68" s="107"/>
      <c r="E68" s="421"/>
      <c r="F68" s="55"/>
    </row>
    <row r="69" spans="1:6" x14ac:dyDescent="0.35">
      <c r="A69" s="107"/>
      <c r="B69" s="55"/>
      <c r="C69" s="107"/>
      <c r="D69" s="107"/>
      <c r="E69" s="421"/>
      <c r="F69" s="55"/>
    </row>
    <row r="70" spans="1:6" x14ac:dyDescent="0.35">
      <c r="A70" s="107"/>
      <c r="B70" s="55"/>
      <c r="C70" s="107"/>
      <c r="D70" s="107"/>
      <c r="E70" s="421"/>
      <c r="F70" s="55"/>
    </row>
    <row r="71" spans="1:6" x14ac:dyDescent="0.35">
      <c r="A71" s="107"/>
      <c r="B71" s="55"/>
      <c r="C71" s="107"/>
      <c r="D71" s="107"/>
      <c r="E71" s="421"/>
      <c r="F71" s="55"/>
    </row>
    <row r="72" spans="1:6" x14ac:dyDescent="0.35">
      <c r="A72" s="107"/>
      <c r="B72" s="55"/>
      <c r="C72" s="107"/>
      <c r="D72" s="107"/>
      <c r="E72" s="421"/>
      <c r="F72" s="55"/>
    </row>
    <row r="73" spans="1:6" x14ac:dyDescent="0.35">
      <c r="A73" s="107"/>
      <c r="B73" s="55"/>
      <c r="C73" s="107"/>
      <c r="D73" s="107"/>
      <c r="E73" s="421"/>
      <c r="F73" s="55"/>
    </row>
    <row r="74" spans="1:6" x14ac:dyDescent="0.35">
      <c r="A74" s="107"/>
      <c r="B74" s="55"/>
      <c r="C74" s="107"/>
      <c r="D74" s="107"/>
      <c r="E74" s="421"/>
      <c r="F74" s="55"/>
    </row>
    <row r="75" spans="1:6" x14ac:dyDescent="0.35">
      <c r="A75" s="107"/>
      <c r="B75" s="55"/>
      <c r="C75" s="107"/>
      <c r="D75" s="107"/>
      <c r="E75" s="421"/>
      <c r="F75" s="55"/>
    </row>
    <row r="76" spans="1:6" x14ac:dyDescent="0.35">
      <c r="A76" s="107"/>
      <c r="B76" s="55"/>
      <c r="C76" s="107"/>
      <c r="D76" s="107"/>
      <c r="E76" s="421"/>
      <c r="F76" s="55"/>
    </row>
    <row r="77" spans="1:6" x14ac:dyDescent="0.35">
      <c r="A77" s="107"/>
      <c r="B77" s="55"/>
      <c r="C77" s="107"/>
      <c r="D77" s="107"/>
      <c r="E77" s="421"/>
      <c r="F77" s="55"/>
    </row>
    <row r="78" spans="1:6" x14ac:dyDescent="0.35">
      <c r="A78" s="107"/>
      <c r="B78" s="55"/>
      <c r="C78" s="107"/>
      <c r="D78" s="107"/>
      <c r="E78" s="421"/>
      <c r="F78" s="55"/>
    </row>
    <row r="79" spans="1:6" x14ac:dyDescent="0.35">
      <c r="A79" s="107"/>
      <c r="B79" s="55"/>
      <c r="C79" s="107"/>
      <c r="D79" s="107"/>
      <c r="E79" s="421"/>
      <c r="F79" s="55"/>
    </row>
    <row r="80" spans="1:6" x14ac:dyDescent="0.35">
      <c r="A80" s="107"/>
      <c r="B80" s="55"/>
      <c r="C80" s="107"/>
      <c r="D80" s="107"/>
      <c r="E80" s="421"/>
      <c r="F80" s="55"/>
    </row>
    <row r="81" spans="1:6" x14ac:dyDescent="0.35">
      <c r="A81" s="107"/>
      <c r="B81" s="55"/>
      <c r="C81" s="107"/>
      <c r="D81" s="107"/>
      <c r="E81" s="421"/>
      <c r="F81" s="55"/>
    </row>
    <row r="82" spans="1:6" x14ac:dyDescent="0.35">
      <c r="A82" s="107"/>
      <c r="B82" s="55"/>
      <c r="C82" s="107"/>
      <c r="D82" s="107"/>
      <c r="E82" s="421"/>
      <c r="F82" s="55"/>
    </row>
  </sheetData>
  <sheetProtection algorithmName="SHA-512" hashValue="ZmILKJV7b+VB0Xfv8S/jbj/ozxHj4fjXW1x4tT34RUcRL9G0PlWDduWO8EpuwxSyBV/1qGg3qcwPl2lwB9P68A==" saltValue="t7S0a1F/bZ0jzZ/8FOb0SQ==" spinCount="100000" sheet="1" objects="1" scenarios="1"/>
  <mergeCells count="3">
    <mergeCell ref="A3:D3"/>
    <mergeCell ref="A1:D1"/>
    <mergeCell ref="A5:D5"/>
  </mergeCells>
  <conditionalFormatting sqref="B25:B27">
    <cfRule type="expression" dxfId="67" priority="3" stopIfTrue="1">
      <formula>IF(AND(D25&gt;0,B25="Other activities [type description here]"),TRUE,FALSE)</formula>
    </cfRule>
  </conditionalFormatting>
  <conditionalFormatting sqref="D28">
    <cfRule type="expression" dxfId="66" priority="2">
      <formula>D28="No"</formula>
    </cfRule>
  </conditionalFormatting>
  <conditionalFormatting sqref="E28">
    <cfRule type="expression" dxfId="65" priority="1">
      <formula>E28="NO"</formula>
    </cfRule>
  </conditionalFormatting>
  <dataValidations count="14">
    <dataValidation type="decimal" operator="greaterThanOrEqual" allowBlank="1" showInputMessage="1" showErrorMessage="1" error="Please enter a number." sqref="D29:D31 D8:D11 D13:D16" xr:uid="{00000000-0002-0000-1000-000000000000}">
      <formula1>0</formula1>
    </dataValidation>
    <dataValidation type="decimal" allowBlank="1" showInputMessage="1" showErrorMessage="1" error="Please enter a valid number." sqref="D18:D24" xr:uid="{00000000-0002-0000-1000-000001000000}">
      <formula1>0</formula1>
      <formula2>168</formula2>
    </dataValidation>
    <dataValidation type="decimal" allowBlank="1" showInputMessage="1" showErrorMessage="1" error="Please enter a number." sqref="D12" xr:uid="{00000000-0002-0000-1000-000002000000}">
      <formula1>0</formula1>
      <formula2>2000000</formula2>
    </dataValidation>
    <dataValidation allowBlank="1" showErrorMessage="1" prompt="Enter a job category that is considered to be a Behavioral Health Professional._x000a_" sqref="G26:G27 G19:G24 B8:B31" xr:uid="{00000000-0002-0000-1000-000003000000}"/>
    <dataValidation allowBlank="1" showInputMessage="1" showErrorMessage="1" prompt="Input the number of hours per week that a direct care worker is providing other HCBS or direct care services in another program (for example, if they also provide Job Development services)." sqref="E20" xr:uid="{00000000-0002-0000-1000-000004000000}"/>
    <dataValidation allowBlank="1" showInputMessage="1" showErrorMessage="1" prompt="Examples include staff meetings, filing employer required paperwork (not related to service delivery), and receiving counseling from a supervisor. Do not include time spent on training programs." sqref="E24" xr:uid="{00000000-0002-0000-1000-000005000000}"/>
    <dataValidation allowBlank="1" showInputMessage="1" showErrorMessage="1" prompt="For example, if a direct worker spends 20 hours per week providing Job Training/_x000a_Ongoing Support services and has a caseload of 8, their full-time equivalent caseload would be 16." sqref="E29:E30" xr:uid="{00000000-0002-0000-1000-000006000000}"/>
    <dataValidation type="decimal" operator="greaterThanOrEqual" allowBlank="1" showInputMessage="1" showErrorMessage="1" error="Please enter a valid number." sqref="D25:D27" xr:uid="{00000000-0002-0000-1000-000008000000}">
      <formula1>0</formula1>
    </dataValidation>
    <dataValidation allowBlank="1" showInputMessage="1" showErrorMessage="1" prompt="Report the average number of hours per week that an individual works regardless of whether they are receiving paid support for all of those hours (ex: if they work 20 hours per week and receive 10 hours of Ongoing Support, report '20')." sqref="E15" xr:uid="{00000000-0002-0000-1000-00000A000000}"/>
    <dataValidation allowBlank="1" showInputMessage="1" showErrorMessage="1" prompt="Report the average number of hours per week that an individual works regardless of whether they are receiving paid support for all of those hours (ex: if they work 20 hours per week and receive 10 hours of Job Training, report '20')." sqref="E10" xr:uid="{00000000-0002-0000-1000-00000B000000}"/>
    <dataValidation allowBlank="1" showInputMessage="1" showErrorMessage="1" prompt="If “No” appears on this Line, review and revise the appropriate hours." sqref="E28" xr:uid="{00000000-0002-0000-1000-00000C000000}"/>
    <dataValidation allowBlank="1" showInputMessage="1" showErrorMessage="1" prompt="Include both the use of agency-owned or -leased vehicles as well as of direct care workers' personal vehicles. Include mileage for any “on the clock” travel that occurs during direct care workers' paid time." sqref="E31" xr:uid="{00000000-0002-0000-1000-00000D000000}"/>
    <dataValidation allowBlank="1" showInputMessage="1" showErrorMessage="1" prompt="If there are activities that are part of a direct care worker’s typical week, but not listed on the survey, type a description and indicate the number of hours per week that a direct care worker typically spends on that activity." sqref="E25" xr:uid="{704F11DE-0CBF-4D42-B395-890C09340EC0}"/>
    <dataValidation allowBlank="1" showInputMessage="1" showErrorMessage="1" prompt="See page 7 of the instructions." sqref="E17" xr:uid="{D928A72F-3D9A-409D-9840-ECE61038D77D}"/>
  </dataValidations>
  <printOptions horizontalCentered="1"/>
  <pageMargins left="0.25" right="0.25" top="0.75" bottom="0.75" header="0.3" footer="0.3"/>
  <pageSetup scale="95" orientation="landscape" r:id="rId1"/>
  <headerFooter>
    <oddHeader>&amp;C&amp;"Times New Roman,Bold"Vermont Department of Disabilities, Aging and Independent Living
Review of HCBS Payment Methodologies and Rates - Provider Survey&amp;R&amp;"Times New Roman,Regular"Page &amp;P of &amp;N</oddHeader>
    <oddFooter>&amp;R&amp;"Times New Roman,Regular" printed &amp;D&amp;L&amp;"Times New Roman,Regular"Questions? Contact Stephen Pawlowski with Health Management Associates at spawlowski@healthmanagement.com or (602) 466-9840.</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dimension ref="A1:L33"/>
  <sheetViews>
    <sheetView workbookViewId="0">
      <pane ySplit="6" topLeftCell="A7" activePane="bottomLeft" state="frozen"/>
      <selection pane="bottomLeft" activeCell="D8" sqref="D8"/>
    </sheetView>
  </sheetViews>
  <sheetFormatPr defaultColWidth="8.81640625" defaultRowHeight="14.5" x14ac:dyDescent="0.35"/>
  <cols>
    <col min="1" max="1" width="5.7265625" style="120" customWidth="1"/>
    <col min="2" max="2" width="100.7265625" style="120" customWidth="1"/>
    <col min="3" max="5" width="9.7265625" style="120" customWidth="1"/>
    <col min="6" max="6" width="3.26953125" style="420" customWidth="1"/>
    <col min="7" max="16384" width="8.81640625" style="120"/>
  </cols>
  <sheetData>
    <row r="1" spans="1:12" x14ac:dyDescent="0.35">
      <c r="A1" s="767" t="str">
        <f>IF(ISBLANK('Contact Info &amp; Revenues'!C7),"",'Contact Info &amp; Revenues'!C7)</f>
        <v/>
      </c>
      <c r="B1" s="767"/>
      <c r="C1" s="767"/>
      <c r="D1" s="767"/>
      <c r="E1" s="767"/>
      <c r="F1" s="411"/>
      <c r="G1" s="96"/>
    </row>
    <row r="2" spans="1:12" x14ac:dyDescent="0.35">
      <c r="A2" s="96"/>
      <c r="B2" s="35"/>
      <c r="C2" s="35"/>
      <c r="D2" s="35"/>
      <c r="E2" s="35"/>
      <c r="F2" s="411"/>
      <c r="G2" s="96"/>
    </row>
    <row r="3" spans="1:12" x14ac:dyDescent="0.35">
      <c r="A3" s="881" t="s">
        <v>421</v>
      </c>
      <c r="B3" s="881"/>
      <c r="C3" s="881"/>
      <c r="D3" s="881"/>
      <c r="E3" s="881"/>
      <c r="F3" s="412"/>
      <c r="G3" s="96"/>
    </row>
    <row r="4" spans="1:12" s="34" customFormat="1" ht="14" x14ac:dyDescent="0.35">
      <c r="A4" s="207"/>
      <c r="B4" s="207"/>
      <c r="C4" s="207"/>
      <c r="D4" s="207"/>
      <c r="E4" s="207"/>
      <c r="F4" s="429"/>
      <c r="G4" s="207"/>
      <c r="H4" s="207"/>
      <c r="I4" s="207"/>
      <c r="J4" s="207"/>
      <c r="K4" s="207"/>
      <c r="L4" s="207"/>
    </row>
    <row r="5" spans="1:12" ht="30" customHeight="1" x14ac:dyDescent="0.35">
      <c r="A5" s="872" t="s">
        <v>273</v>
      </c>
      <c r="B5" s="872"/>
      <c r="C5" s="872"/>
      <c r="D5" s="872"/>
      <c r="E5" s="872"/>
      <c r="F5" s="423"/>
      <c r="G5" s="34"/>
    </row>
    <row r="6" spans="1:12" ht="15" customHeight="1" x14ac:dyDescent="0.35">
      <c r="A6" s="594" t="s">
        <v>0</v>
      </c>
      <c r="B6" s="659" t="s">
        <v>1</v>
      </c>
      <c r="C6" s="602" t="s">
        <v>2</v>
      </c>
      <c r="D6" s="664" t="s">
        <v>45</v>
      </c>
      <c r="E6" s="623" t="s">
        <v>46</v>
      </c>
      <c r="F6" s="432"/>
      <c r="G6" s="155"/>
      <c r="H6" s="316"/>
    </row>
    <row r="7" spans="1:12" ht="15" customHeight="1" x14ac:dyDescent="0.35">
      <c r="A7" s="607"/>
      <c r="B7" s="624" t="s">
        <v>18</v>
      </c>
      <c r="C7" s="209"/>
      <c r="D7" s="209"/>
      <c r="E7" s="546"/>
      <c r="F7" s="415"/>
      <c r="G7" s="229"/>
    </row>
    <row r="8" spans="1:12" ht="15" customHeight="1" x14ac:dyDescent="0.35">
      <c r="A8" s="558">
        <v>1</v>
      </c>
      <c r="B8" s="210" t="s">
        <v>622</v>
      </c>
      <c r="C8" s="320">
        <v>80</v>
      </c>
      <c r="D8" s="130"/>
      <c r="E8" s="615"/>
      <c r="F8" s="416"/>
      <c r="G8" s="229"/>
    </row>
    <row r="9" spans="1:12" ht="28" x14ac:dyDescent="0.35">
      <c r="A9" s="627">
        <v>2</v>
      </c>
      <c r="B9" s="386" t="s">
        <v>331</v>
      </c>
      <c r="C9" s="391">
        <v>15</v>
      </c>
      <c r="D9" s="390"/>
      <c r="E9" s="629"/>
      <c r="F9" s="416"/>
      <c r="G9" s="229"/>
    </row>
    <row r="10" spans="1:12" ht="15" customHeight="1" x14ac:dyDescent="0.35">
      <c r="A10" s="558">
        <f>A9+1</f>
        <v>3</v>
      </c>
      <c r="B10" s="210" t="s">
        <v>159</v>
      </c>
      <c r="C10" s="321">
        <v>4.5</v>
      </c>
      <c r="D10" s="154"/>
      <c r="E10" s="665"/>
      <c r="F10" s="417"/>
      <c r="G10" s="229"/>
    </row>
    <row r="11" spans="1:12" ht="15" customHeight="1" x14ac:dyDescent="0.35">
      <c r="A11" s="581">
        <f>A10+1</f>
        <v>4</v>
      </c>
      <c r="B11" s="218" t="s">
        <v>105</v>
      </c>
      <c r="C11" s="322">
        <v>0.8</v>
      </c>
      <c r="D11" s="33"/>
      <c r="E11" s="666"/>
      <c r="F11" s="427" t="s">
        <v>172</v>
      </c>
      <c r="G11" s="229"/>
    </row>
    <row r="12" spans="1:12" ht="15" customHeight="1" x14ac:dyDescent="0.35">
      <c r="A12" s="558">
        <f>A11+1</f>
        <v>5</v>
      </c>
      <c r="B12" s="210" t="s">
        <v>106</v>
      </c>
      <c r="C12" s="322">
        <v>0.1</v>
      </c>
      <c r="D12" s="11"/>
      <c r="E12" s="639"/>
      <c r="F12" s="427"/>
      <c r="G12" s="229"/>
    </row>
    <row r="13" spans="1:12" ht="15" customHeight="1" x14ac:dyDescent="0.35">
      <c r="A13" s="558">
        <f>A12+1</f>
        <v>6</v>
      </c>
      <c r="B13" s="210" t="s">
        <v>107</v>
      </c>
      <c r="C13" s="322">
        <v>0.05</v>
      </c>
      <c r="D13" s="11"/>
      <c r="E13" s="639"/>
      <c r="F13" s="427"/>
      <c r="G13" s="229"/>
    </row>
    <row r="14" spans="1:12" ht="15" customHeight="1" x14ac:dyDescent="0.35">
      <c r="A14" s="561">
        <f>A13+1</f>
        <v>7</v>
      </c>
      <c r="B14" s="317" t="s">
        <v>158</v>
      </c>
      <c r="C14" s="323">
        <v>0.05</v>
      </c>
      <c r="D14" s="12"/>
      <c r="E14" s="667"/>
      <c r="F14" s="427"/>
      <c r="G14" s="229"/>
    </row>
    <row r="15" spans="1:12" ht="15" customHeight="1" x14ac:dyDescent="0.35">
      <c r="A15" s="566"/>
      <c r="B15" s="318" t="s">
        <v>33</v>
      </c>
      <c r="C15" s="151"/>
      <c r="D15" s="319"/>
      <c r="E15" s="668"/>
      <c r="F15" s="418" t="s">
        <v>172</v>
      </c>
      <c r="G15" s="34"/>
    </row>
    <row r="16" spans="1:12" ht="15" customHeight="1" x14ac:dyDescent="0.35">
      <c r="A16" s="581">
        <f>A14+1</f>
        <v>8</v>
      </c>
      <c r="B16" s="218" t="s">
        <v>7</v>
      </c>
      <c r="C16" s="226">
        <v>40</v>
      </c>
      <c r="D16" s="167"/>
      <c r="E16" s="625"/>
      <c r="F16" s="419"/>
      <c r="G16" s="34"/>
    </row>
    <row r="17" spans="1:8" ht="15" customHeight="1" x14ac:dyDescent="0.35">
      <c r="A17" s="558">
        <f t="shared" ref="A17:A28" si="0">A16+1</f>
        <v>9</v>
      </c>
      <c r="B17" s="219" t="s">
        <v>120</v>
      </c>
      <c r="C17" s="87">
        <v>37.5</v>
      </c>
      <c r="D17" s="167"/>
      <c r="E17" s="613"/>
      <c r="F17" s="419"/>
      <c r="G17" s="34"/>
    </row>
    <row r="18" spans="1:8" ht="15" customHeight="1" x14ac:dyDescent="0.35">
      <c r="A18" s="558">
        <f t="shared" si="0"/>
        <v>10</v>
      </c>
      <c r="B18" s="219" t="s">
        <v>8</v>
      </c>
      <c r="C18" s="87">
        <v>0</v>
      </c>
      <c r="D18" s="167"/>
      <c r="E18" s="613"/>
      <c r="F18" s="419" t="s">
        <v>172</v>
      </c>
      <c r="G18" s="34"/>
      <c r="H18" s="221"/>
    </row>
    <row r="19" spans="1:8" ht="15" customHeight="1" x14ac:dyDescent="0.35">
      <c r="A19" s="558">
        <f t="shared" si="0"/>
        <v>11</v>
      </c>
      <c r="B19" s="219" t="s">
        <v>117</v>
      </c>
      <c r="C19" s="87">
        <v>0</v>
      </c>
      <c r="D19" s="167"/>
      <c r="E19" s="613"/>
      <c r="F19" s="419"/>
      <c r="G19" s="34"/>
      <c r="H19" s="221"/>
    </row>
    <row r="20" spans="1:8" ht="15" customHeight="1" x14ac:dyDescent="0.35">
      <c r="A20" s="558">
        <f t="shared" si="0"/>
        <v>12</v>
      </c>
      <c r="B20" s="219" t="s">
        <v>17</v>
      </c>
      <c r="C20" s="87">
        <v>2</v>
      </c>
      <c r="D20" s="167"/>
      <c r="E20" s="613"/>
      <c r="F20" s="419"/>
      <c r="G20" s="34"/>
      <c r="H20" s="221"/>
    </row>
    <row r="21" spans="1:8" ht="15" customHeight="1" x14ac:dyDescent="0.35">
      <c r="A21" s="558">
        <f t="shared" si="0"/>
        <v>13</v>
      </c>
      <c r="B21" s="219" t="s">
        <v>173</v>
      </c>
      <c r="C21" s="87">
        <v>0</v>
      </c>
      <c r="D21" s="167"/>
      <c r="E21" s="613"/>
      <c r="F21" s="419"/>
      <c r="G21" s="34"/>
      <c r="H21" s="221"/>
    </row>
    <row r="22" spans="1:8" ht="15" customHeight="1" x14ac:dyDescent="0.35">
      <c r="A22" s="558">
        <f t="shared" si="0"/>
        <v>14</v>
      </c>
      <c r="B22" s="222" t="s">
        <v>9</v>
      </c>
      <c r="C22" s="87">
        <v>0.5</v>
      </c>
      <c r="D22" s="167"/>
      <c r="E22" s="662"/>
      <c r="F22" s="419" t="s">
        <v>172</v>
      </c>
      <c r="G22" s="34"/>
      <c r="H22" s="221"/>
    </row>
    <row r="23" spans="1:8" ht="15" customHeight="1" x14ac:dyDescent="0.35">
      <c r="A23" s="558">
        <f t="shared" si="0"/>
        <v>15</v>
      </c>
      <c r="B23" s="129" t="s">
        <v>157</v>
      </c>
      <c r="C23" s="87">
        <v>0</v>
      </c>
      <c r="D23" s="4"/>
      <c r="E23" s="662"/>
      <c r="F23" s="419" t="s">
        <v>172</v>
      </c>
      <c r="G23" s="228" t="str">
        <f>IF(AND(SUM(D23:E23)&gt;0,OR(B23="Other activities [type description here]",B23="")),"Error: No description for reported time","")</f>
        <v/>
      </c>
    </row>
    <row r="24" spans="1:8" ht="15" customHeight="1" x14ac:dyDescent="0.35">
      <c r="A24" s="558">
        <f t="shared" si="0"/>
        <v>16</v>
      </c>
      <c r="B24" s="129" t="s">
        <v>157</v>
      </c>
      <c r="C24" s="87">
        <v>0</v>
      </c>
      <c r="D24" s="4"/>
      <c r="E24" s="662"/>
      <c r="F24" s="419"/>
      <c r="G24" s="228" t="str">
        <f>IF(AND(SUM(D24:E24)&gt;0,OR(B24="Other activities [type description here]",B24="")),"Error: No description for reported time","")</f>
        <v/>
      </c>
    </row>
    <row r="25" spans="1:8" ht="15" customHeight="1" x14ac:dyDescent="0.35">
      <c r="A25" s="558">
        <f t="shared" si="0"/>
        <v>17</v>
      </c>
      <c r="B25" s="129" t="s">
        <v>157</v>
      </c>
      <c r="C25" s="87">
        <v>0</v>
      </c>
      <c r="D25" s="4"/>
      <c r="E25" s="662"/>
      <c r="F25" s="419"/>
      <c r="G25" s="228" t="str">
        <f>IF(AND(SUM(D25:E25)&gt;0,OR(B25="Other activities [type description here]",B25="")),"Error: No description for reported time","")</f>
        <v/>
      </c>
    </row>
    <row r="26" spans="1:8" ht="15" customHeight="1" x14ac:dyDescent="0.35">
      <c r="A26" s="558">
        <f t="shared" si="0"/>
        <v>18</v>
      </c>
      <c r="B26" s="232" t="str">
        <f>CONCATENATE("Has all time been allocated? (Total hours from Line ",A16," should equal sum of Lines ",A17," - ",A25,")")</f>
        <v>Has all time been allocated? (Total hours from Line 8 should equal sum of Lines 9 - 17)</v>
      </c>
      <c r="C26" s="87" t="str">
        <f>IF(C16=SUM(C17:C25),"Yes","No")</f>
        <v>Yes</v>
      </c>
      <c r="D26" s="325" t="str">
        <f>IF(D16=SUM(D17:D25),"Yes","No")</f>
        <v>Yes</v>
      </c>
      <c r="E26" s="669" t="str">
        <f>IF(E16=SUM(E17:E25),"Yes","No")</f>
        <v>Yes</v>
      </c>
      <c r="F26" s="419" t="s">
        <v>172</v>
      </c>
      <c r="G26" s="34"/>
    </row>
    <row r="27" spans="1:8" ht="15" customHeight="1" x14ac:dyDescent="0.35">
      <c r="A27" s="581">
        <f t="shared" si="0"/>
        <v>19</v>
      </c>
      <c r="B27" s="223" t="s">
        <v>113</v>
      </c>
      <c r="C27" s="95">
        <v>90</v>
      </c>
      <c r="D27" s="168"/>
      <c r="E27" s="670"/>
      <c r="F27" s="426" t="s">
        <v>172</v>
      </c>
      <c r="G27" s="34"/>
    </row>
    <row r="28" spans="1:8" ht="15" customHeight="1" x14ac:dyDescent="0.35">
      <c r="A28" s="561">
        <f t="shared" si="0"/>
        <v>20</v>
      </c>
      <c r="B28" s="317" t="s">
        <v>112</v>
      </c>
      <c r="C28" s="324">
        <v>25</v>
      </c>
      <c r="D28" s="169"/>
      <c r="E28" s="671"/>
      <c r="F28" s="426" t="s">
        <v>172</v>
      </c>
      <c r="G28" s="34"/>
    </row>
    <row r="29" spans="1:8" ht="15" customHeight="1" x14ac:dyDescent="0.35">
      <c r="A29" s="566"/>
      <c r="B29" s="318" t="s">
        <v>588</v>
      </c>
      <c r="C29" s="151"/>
      <c r="D29" s="319"/>
      <c r="E29" s="668"/>
      <c r="F29" s="433"/>
      <c r="G29" s="34"/>
    </row>
    <row r="30" spans="1:8" ht="15" customHeight="1" x14ac:dyDescent="0.35">
      <c r="A30" s="581">
        <f>A28+1</f>
        <v>21</v>
      </c>
      <c r="B30" s="218" t="s">
        <v>278</v>
      </c>
      <c r="C30" s="322">
        <v>0.95</v>
      </c>
      <c r="D30" s="11"/>
      <c r="E30" s="672"/>
      <c r="F30" s="434"/>
      <c r="G30" s="34"/>
    </row>
    <row r="31" spans="1:8" ht="15" customHeight="1" x14ac:dyDescent="0.35">
      <c r="A31" s="581">
        <f>A30+1</f>
        <v>22</v>
      </c>
      <c r="B31" s="218" t="s">
        <v>114</v>
      </c>
      <c r="C31" s="322">
        <v>0.9</v>
      </c>
      <c r="D31" s="11"/>
      <c r="E31" s="672"/>
      <c r="F31" s="427"/>
      <c r="G31" s="34"/>
    </row>
    <row r="32" spans="1:8" ht="15" customHeight="1" x14ac:dyDescent="0.35">
      <c r="A32" s="561">
        <f>A31+1</f>
        <v>23</v>
      </c>
      <c r="B32" s="317" t="s">
        <v>115</v>
      </c>
      <c r="C32" s="673">
        <v>150</v>
      </c>
      <c r="D32" s="674"/>
      <c r="E32" s="675"/>
      <c r="F32" s="425"/>
      <c r="G32" s="34"/>
    </row>
    <row r="33" spans="1:7" x14ac:dyDescent="0.35">
      <c r="A33" s="35"/>
      <c r="B33" s="34"/>
      <c r="C33" s="35"/>
      <c r="D33" s="35"/>
      <c r="E33" s="35"/>
      <c r="F33" s="411"/>
      <c r="G33" s="34"/>
    </row>
  </sheetData>
  <sheetProtection algorithmName="SHA-512" hashValue="2UHu/AH4zN0Xw9yvwCYy2FnbeRdjGapAAkvKxp1Pz9RFMKk7Ve7E826KIaRZhu784bKpNHUjRVyvdBLDoa/XxA==" saltValue="vYLuZcrgG8syKvViEoSsbA==" spinCount="100000" sheet="1" objects="1" scenarios="1"/>
  <mergeCells count="3">
    <mergeCell ref="A1:E1"/>
    <mergeCell ref="A3:E3"/>
    <mergeCell ref="A5:E5"/>
  </mergeCells>
  <conditionalFormatting sqref="B23:B25">
    <cfRule type="expression" dxfId="64" priority="21" stopIfTrue="1">
      <formula>IF(AND(SUM(D23:E23)&gt;0,B23="Other activities [type description here]"),TRUE,FALSE)</formula>
    </cfRule>
  </conditionalFormatting>
  <conditionalFormatting sqref="D11:E14">
    <cfRule type="expression" dxfId="63" priority="4">
      <formula>AND(SUM(D$11:D$14)&lt;&gt;1,SUM(D$11:D$14)&lt;&gt;0)</formula>
    </cfRule>
  </conditionalFormatting>
  <conditionalFormatting sqref="D26:E26">
    <cfRule type="expression" dxfId="62" priority="2">
      <formula>D26="No"</formula>
    </cfRule>
  </conditionalFormatting>
  <conditionalFormatting sqref="F10">
    <cfRule type="expression" dxfId="61" priority="17">
      <formula>IF(SUM(F$10:F$10)&gt;0,SUM(F$10:F$10)&lt;&gt;1)</formula>
    </cfRule>
  </conditionalFormatting>
  <conditionalFormatting sqref="F11:F14">
    <cfRule type="expression" dxfId="60" priority="16">
      <formula>IF(SUM(F$11:F$14)&gt;0,SUM(F$11:F$14)&lt;&gt;1)</formula>
    </cfRule>
  </conditionalFormatting>
  <conditionalFormatting sqref="F26">
    <cfRule type="expression" dxfId="59" priority="1">
      <formula>F26="NO"</formula>
    </cfRule>
  </conditionalFormatting>
  <conditionalFormatting sqref="H11">
    <cfRule type="expression" dxfId="58" priority="6">
      <formula>SUM($D$11:$D$14&lt;&gt;1)</formula>
    </cfRule>
  </conditionalFormatting>
  <dataValidations count="15">
    <dataValidation type="decimal" allowBlank="1" showInputMessage="1" showErrorMessage="1" error="Please enter a valid number. Typical weekly hours for one DSP." sqref="E16:E22" xr:uid="{00000000-0002-0000-1100-000000000000}">
      <formula1>0</formula1>
      <formula2>168</formula2>
    </dataValidation>
    <dataValidation type="decimal" operator="greaterThanOrEqual" allowBlank="1" showInputMessage="1" showErrorMessage="1" error="Please enter a valid number." sqref="D30:D31 D27:E28 D32:E32 D8:E14 D16:D22" xr:uid="{00000000-0002-0000-1100-000001000000}">
      <formula1>0</formula1>
    </dataValidation>
    <dataValidation type="decimal" allowBlank="1" showInputMessage="1" showErrorMessage="1" error="Please enter a percentage." sqref="E30:E31" xr:uid="{00000000-0002-0000-1100-000002000000}">
      <formula1>0</formula1>
      <formula2>1</formula2>
    </dataValidation>
    <dataValidation allowBlank="1" showErrorMessage="1" prompt="Enter a job category that is considered to be a Behavioral Health Professional._x000a_" sqref="H26:H27 H18:H22 B8:B32" xr:uid="{00000000-0002-0000-1100-000003000000}"/>
    <dataValidation allowBlank="1" showInputMessage="1" showErrorMessage="1" prompt="Cells will turn red until the percentages in lines 4-7 total 100 percent." sqref="F11" xr:uid="{00000000-0002-0000-1100-000004000000}"/>
    <dataValidation allowBlank="1" showInputMessage="1" showErrorMessage="1" prompt="Input the number of hours per week that a direct care worker is providing other HCBS or direct care services in another program (for example, if they also provide Supervised Living services)." sqref="F18" xr:uid="{00000000-0002-0000-1100-000005000000}"/>
    <dataValidation allowBlank="1" showInputMessage="1" showErrorMessage="1" prompt="Examples include staff meetings, filing employer required paperwork (not related to service delivery), and receiving counseling from a supervisor. Do not include time spent on training programs." sqref="F22" xr:uid="{00000000-0002-0000-1100-000006000000}"/>
    <dataValidation allowBlank="1" showInputMessage="1" showErrorMessage="1" prompt="If there are activities that are part of a direct care worker’s typical week, but not listed on the survey, type a description and indicate the number of hours per week that a direct care worker typically spends on that activity." sqref="F23" xr:uid="{00000000-0002-0000-1100-000007000000}"/>
    <dataValidation allowBlank="1" showErrorMessage="1" sqref="F30" xr:uid="{00000000-0002-0000-1100-000008000000}"/>
    <dataValidation allowBlank="1" showInputMessage="1" showErrorMessage="1" prompt="Include only Respite provided by paid staff; not family members, etc.  Daily Respite is comprised of 16 hours of paid time and 8 hours of sleep." sqref="F6" xr:uid="{00000000-0002-0000-1100-000009000000}"/>
    <dataValidation type="decimal" allowBlank="1" showInputMessage="1" showErrorMessage="1" error="Please enter a valid number." sqref="D23:E25" xr:uid="{00000000-0002-0000-1100-00000A000000}">
      <formula1>0</formula1>
      <formula2>168</formula2>
    </dataValidation>
    <dataValidation allowBlank="1" showInputMessage="1" showErrorMessage="1" prompt="Include both the use of agency-owned or -leased vehicles as well as of direct care workers' personal vehicles. Include mileage for any “on the clock” travel that occurs during direct care workers' paid time." sqref="F27" xr:uid="{00000000-0002-0000-1100-00000C000000}"/>
    <dataValidation allowBlank="1" showInputMessage="1" showErrorMessage="1" prompt="Include both the use of agency-owned or -leased vehicles as well as of direct care workers’ personal vehicles." sqref="F28" xr:uid="{00000000-0002-0000-1100-00000D000000}"/>
    <dataValidation allowBlank="1" showInputMessage="1" showErrorMessage="1" prompt="If “No” appears on this Line, review and revise the appropriate hours." sqref="F26" xr:uid="{00000000-0002-0000-1100-00000E000000}"/>
    <dataValidation allowBlank="1" showInputMessage="1" showErrorMessage="1" prompt="See page 7 of the instructions." sqref="F15" xr:uid="{4C922973-72F3-4A62-AE39-56EBC6F2990A}"/>
  </dataValidations>
  <printOptions horizontalCentered="1"/>
  <pageMargins left="0.25" right="0.25" top="0.75" bottom="0.75" header="0.3" footer="0.3"/>
  <pageSetup scale="95" orientation="landscape" r:id="rId1"/>
  <headerFooter>
    <oddHeader>&amp;C&amp;"Times New Roman,Bold"Vermont Department of Disabilities, Aging and Independent Living
Review of HCBS Payment Methodologies and Rates - Provider Survey&amp;R&amp;"Times New Roman,Regular"Page &amp;P of &amp;N</oddHeader>
    <oddFooter>&amp;R&amp;"Times New Roman,Regular" printed &amp;D&amp;L&amp;"Times New Roman,Regular"Questions? Contact Stephen Pawlowski with Health Management Associates at spawlowski@healthmanagement.com or (602) 466-9840.</oddFooter>
  </headerFooter>
  <ignoredErrors>
    <ignoredError sqref="G23:G25" formulaRange="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3"/>
  <dimension ref="A1:K30"/>
  <sheetViews>
    <sheetView workbookViewId="0">
      <pane ySplit="6" topLeftCell="A7" activePane="bottomLeft" state="frozen"/>
      <selection activeCell="E14" sqref="E14"/>
      <selection pane="bottomLeft" activeCell="D8" sqref="D8"/>
    </sheetView>
  </sheetViews>
  <sheetFormatPr defaultColWidth="8.81640625" defaultRowHeight="14.5" x14ac:dyDescent="0.35"/>
  <cols>
    <col min="1" max="1" width="5.7265625" style="120" customWidth="1"/>
    <col min="2" max="2" width="110.7265625" style="120" customWidth="1"/>
    <col min="3" max="4" width="9.7265625" style="120" customWidth="1"/>
    <col min="5" max="5" width="3.453125" style="420" bestFit="1" customWidth="1"/>
    <col min="6" max="16384" width="8.81640625" style="120"/>
  </cols>
  <sheetData>
    <row r="1" spans="1:11" x14ac:dyDescent="0.35">
      <c r="A1" s="767" t="str">
        <f>IF(ISBLANK('Contact Info &amp; Revenues'!C7),"",'Contact Info &amp; Revenues'!C7)</f>
        <v/>
      </c>
      <c r="B1" s="767"/>
      <c r="C1" s="767"/>
      <c r="D1" s="767"/>
      <c r="E1" s="411"/>
      <c r="F1" s="96"/>
    </row>
    <row r="2" spans="1:11" x14ac:dyDescent="0.35">
      <c r="A2" s="96"/>
      <c r="B2" s="35"/>
      <c r="C2" s="35"/>
      <c r="D2" s="35"/>
      <c r="E2" s="411"/>
      <c r="F2" s="96"/>
    </row>
    <row r="3" spans="1:11" x14ac:dyDescent="0.35">
      <c r="A3" s="881" t="s">
        <v>404</v>
      </c>
      <c r="B3" s="881"/>
      <c r="C3" s="881"/>
      <c r="D3" s="881"/>
      <c r="E3" s="412"/>
      <c r="F3" s="96"/>
    </row>
    <row r="4" spans="1:11" s="34" customFormat="1" ht="14" x14ac:dyDescent="0.35">
      <c r="A4" s="207"/>
      <c r="B4" s="207"/>
      <c r="C4" s="207"/>
      <c r="D4" s="207"/>
      <c r="E4" s="429"/>
      <c r="F4" s="207"/>
      <c r="G4" s="207"/>
      <c r="H4" s="207"/>
      <c r="I4" s="207"/>
      <c r="J4" s="207"/>
      <c r="K4" s="207"/>
    </row>
    <row r="5" spans="1:11" ht="30" customHeight="1" x14ac:dyDescent="0.35">
      <c r="A5" s="893" t="s">
        <v>273</v>
      </c>
      <c r="B5" s="893"/>
      <c r="C5" s="893"/>
      <c r="D5" s="893"/>
      <c r="E5" s="429"/>
      <c r="F5" s="34"/>
    </row>
    <row r="6" spans="1:11" ht="15" customHeight="1" x14ac:dyDescent="0.35">
      <c r="A6" s="594" t="s">
        <v>0</v>
      </c>
      <c r="B6" s="595" t="s">
        <v>1</v>
      </c>
      <c r="C6" s="602" t="s">
        <v>2</v>
      </c>
      <c r="D6" s="623" t="s">
        <v>32</v>
      </c>
      <c r="E6" s="414"/>
      <c r="F6" s="229"/>
    </row>
    <row r="7" spans="1:11" ht="15" customHeight="1" x14ac:dyDescent="0.35">
      <c r="A7" s="607"/>
      <c r="B7" s="624" t="s">
        <v>18</v>
      </c>
      <c r="C7" s="209"/>
      <c r="D7" s="546"/>
      <c r="E7" s="415"/>
      <c r="F7" s="229"/>
    </row>
    <row r="8" spans="1:11" ht="15" customHeight="1" x14ac:dyDescent="0.35">
      <c r="A8" s="558">
        <v>1</v>
      </c>
      <c r="B8" s="210" t="s">
        <v>293</v>
      </c>
      <c r="C8" s="85">
        <v>80</v>
      </c>
      <c r="D8" s="615"/>
      <c r="E8" s="416"/>
      <c r="F8" s="229"/>
    </row>
    <row r="9" spans="1:11" ht="15" customHeight="1" x14ac:dyDescent="0.35">
      <c r="A9" s="558">
        <f t="shared" ref="A9:A14" si="0">A8+1</f>
        <v>2</v>
      </c>
      <c r="B9" s="210" t="s">
        <v>438</v>
      </c>
      <c r="C9" s="85">
        <v>37</v>
      </c>
      <c r="D9" s="615"/>
      <c r="E9" s="416"/>
      <c r="F9" s="229"/>
    </row>
    <row r="10" spans="1:11" ht="15" customHeight="1" x14ac:dyDescent="0.35">
      <c r="A10" s="558">
        <f t="shared" si="0"/>
        <v>3</v>
      </c>
      <c r="B10" s="210" t="s">
        <v>308</v>
      </c>
      <c r="C10" s="85">
        <v>15</v>
      </c>
      <c r="D10" s="615"/>
      <c r="E10" s="416"/>
      <c r="F10" s="229"/>
    </row>
    <row r="11" spans="1:11" ht="15" customHeight="1" x14ac:dyDescent="0.35">
      <c r="A11" s="558">
        <f t="shared" si="0"/>
        <v>4</v>
      </c>
      <c r="B11" s="210" t="s">
        <v>284</v>
      </c>
      <c r="C11" s="85">
        <v>20</v>
      </c>
      <c r="D11" s="615"/>
      <c r="E11" s="416"/>
      <c r="F11" s="229"/>
    </row>
    <row r="12" spans="1:11" ht="15" customHeight="1" x14ac:dyDescent="0.35">
      <c r="A12" s="558">
        <f t="shared" si="0"/>
        <v>5</v>
      </c>
      <c r="B12" s="223" t="s">
        <v>285</v>
      </c>
      <c r="C12" s="85">
        <v>10</v>
      </c>
      <c r="D12" s="615"/>
      <c r="E12" s="416" t="s">
        <v>172</v>
      </c>
      <c r="F12" s="229"/>
    </row>
    <row r="13" spans="1:11" ht="15" customHeight="1" x14ac:dyDescent="0.35">
      <c r="A13" s="558">
        <f t="shared" si="0"/>
        <v>6</v>
      </c>
      <c r="B13" s="210" t="s">
        <v>286</v>
      </c>
      <c r="C13" s="87">
        <v>3.25</v>
      </c>
      <c r="D13" s="625"/>
      <c r="E13" s="419"/>
      <c r="F13" s="229"/>
    </row>
    <row r="14" spans="1:11" ht="15" customHeight="1" x14ac:dyDescent="0.35">
      <c r="A14" s="558">
        <f t="shared" si="0"/>
        <v>7</v>
      </c>
      <c r="B14" s="210" t="s">
        <v>294</v>
      </c>
      <c r="C14" s="233">
        <v>0.05</v>
      </c>
      <c r="D14" s="610"/>
      <c r="E14" s="446"/>
      <c r="F14" s="229"/>
    </row>
    <row r="15" spans="1:11" ht="15" customHeight="1" x14ac:dyDescent="0.35">
      <c r="A15" s="549"/>
      <c r="B15" s="217" t="s">
        <v>33</v>
      </c>
      <c r="C15" s="213"/>
      <c r="D15" s="612"/>
      <c r="E15" s="418" t="s">
        <v>172</v>
      </c>
      <c r="F15" s="34"/>
    </row>
    <row r="16" spans="1:11" ht="15" customHeight="1" x14ac:dyDescent="0.35">
      <c r="A16" s="581">
        <f>A14+1</f>
        <v>8</v>
      </c>
      <c r="B16" s="218" t="s">
        <v>7</v>
      </c>
      <c r="C16" s="226">
        <v>40</v>
      </c>
      <c r="D16" s="613"/>
      <c r="E16" s="419"/>
      <c r="F16" s="34"/>
    </row>
    <row r="17" spans="1:6" ht="15" customHeight="1" x14ac:dyDescent="0.35">
      <c r="A17" s="558">
        <f t="shared" ref="A17:A29" si="1">A16+1</f>
        <v>9</v>
      </c>
      <c r="B17" s="219" t="s">
        <v>589</v>
      </c>
      <c r="C17" s="87">
        <f>IF(AND(C12&gt;0,C13&gt;0),C12*C13,"")</f>
        <v>32.5</v>
      </c>
      <c r="D17" s="614" t="str">
        <f>IF(AND(D12&gt;0,D13&gt;0),D12*D13,"")</f>
        <v/>
      </c>
      <c r="E17" s="419" t="s">
        <v>172</v>
      </c>
      <c r="F17" s="34"/>
    </row>
    <row r="18" spans="1:6" ht="15" customHeight="1" x14ac:dyDescent="0.35">
      <c r="A18" s="558">
        <f t="shared" si="1"/>
        <v>10</v>
      </c>
      <c r="B18" s="219" t="s">
        <v>8</v>
      </c>
      <c r="C18" s="87">
        <v>2</v>
      </c>
      <c r="D18" s="613"/>
      <c r="E18" s="419" t="s">
        <v>172</v>
      </c>
      <c r="F18" s="34"/>
    </row>
    <row r="19" spans="1:6" ht="15" customHeight="1" x14ac:dyDescent="0.35">
      <c r="A19" s="558">
        <f t="shared" si="1"/>
        <v>11</v>
      </c>
      <c r="B19" s="219" t="s">
        <v>117</v>
      </c>
      <c r="C19" s="87">
        <v>1</v>
      </c>
      <c r="D19" s="613"/>
      <c r="E19" s="419"/>
      <c r="F19" s="34"/>
    </row>
    <row r="20" spans="1:6" ht="15" customHeight="1" x14ac:dyDescent="0.35">
      <c r="A20" s="558">
        <f t="shared" si="1"/>
        <v>12</v>
      </c>
      <c r="B20" s="219" t="s">
        <v>17</v>
      </c>
      <c r="C20" s="87">
        <v>3</v>
      </c>
      <c r="D20" s="613"/>
      <c r="E20" s="419"/>
      <c r="F20" s="34"/>
    </row>
    <row r="21" spans="1:6" ht="15" customHeight="1" x14ac:dyDescent="0.35">
      <c r="A21" s="558">
        <f t="shared" si="1"/>
        <v>13</v>
      </c>
      <c r="B21" s="219" t="s">
        <v>16</v>
      </c>
      <c r="C21" s="87">
        <v>0</v>
      </c>
      <c r="D21" s="613"/>
      <c r="E21" s="419" t="s">
        <v>172</v>
      </c>
      <c r="F21" s="34"/>
    </row>
    <row r="22" spans="1:6" ht="15" customHeight="1" x14ac:dyDescent="0.35">
      <c r="A22" s="558">
        <f t="shared" si="1"/>
        <v>14</v>
      </c>
      <c r="B22" s="219" t="s">
        <v>173</v>
      </c>
      <c r="C22" s="87">
        <v>1</v>
      </c>
      <c r="D22" s="613"/>
      <c r="E22" s="419"/>
      <c r="F22" s="34"/>
    </row>
    <row r="23" spans="1:6" ht="15" customHeight="1" x14ac:dyDescent="0.35">
      <c r="A23" s="558">
        <f t="shared" si="1"/>
        <v>15</v>
      </c>
      <c r="B23" s="222" t="s">
        <v>9</v>
      </c>
      <c r="C23" s="87">
        <v>0.5</v>
      </c>
      <c r="D23" s="613"/>
      <c r="E23" s="419" t="s">
        <v>172</v>
      </c>
      <c r="F23" s="34"/>
    </row>
    <row r="24" spans="1:6" ht="15" customHeight="1" x14ac:dyDescent="0.35">
      <c r="A24" s="558">
        <f t="shared" si="1"/>
        <v>16</v>
      </c>
      <c r="B24" s="129" t="s">
        <v>157</v>
      </c>
      <c r="C24" s="87">
        <v>0</v>
      </c>
      <c r="D24" s="613"/>
      <c r="E24" s="419" t="s">
        <v>172</v>
      </c>
      <c r="F24" s="228" t="str">
        <f>IF(AND(D24&gt;0,OR(B24="Other activities [type description here]",B24="")),"Error: No description for reported time","")</f>
        <v/>
      </c>
    </row>
    <row r="25" spans="1:6" ht="15" customHeight="1" x14ac:dyDescent="0.35">
      <c r="A25" s="558">
        <f t="shared" si="1"/>
        <v>17</v>
      </c>
      <c r="B25" s="129" t="s">
        <v>157</v>
      </c>
      <c r="C25" s="87">
        <v>0</v>
      </c>
      <c r="D25" s="613"/>
      <c r="E25" s="419"/>
      <c r="F25" s="228" t="str">
        <f>IF(AND(D25&gt;0,OR(B25="Other activities [type description here]",B25="")),"Error: No description for reported time","")</f>
        <v/>
      </c>
    </row>
    <row r="26" spans="1:6" ht="15" customHeight="1" x14ac:dyDescent="0.35">
      <c r="A26" s="558">
        <f t="shared" si="1"/>
        <v>18</v>
      </c>
      <c r="B26" s="129" t="s">
        <v>157</v>
      </c>
      <c r="C26" s="87">
        <v>0</v>
      </c>
      <c r="D26" s="613"/>
      <c r="E26" s="419"/>
      <c r="F26" s="228" t="str">
        <f>IF(AND(D26&gt;0,OR(B26="Other activities [type description here]",B26="")),"Error: No description for reported time","")</f>
        <v/>
      </c>
    </row>
    <row r="27" spans="1:6" ht="15" customHeight="1" x14ac:dyDescent="0.35">
      <c r="A27" s="558">
        <f t="shared" si="1"/>
        <v>19</v>
      </c>
      <c r="B27" s="232" t="str">
        <f>CONCATENATE("Has all time been allocated? (Total hours from Line ",A16," should equal sum of Lines ",A17," - ",A26,")")</f>
        <v>Has all time been allocated? (Total hours from Line 8 should equal sum of Lines 9 - 18)</v>
      </c>
      <c r="C27" s="87" t="str">
        <f>IF(C16=SUM(C17:C26),"Yes","No")</f>
        <v>Yes</v>
      </c>
      <c r="D27" s="614" t="str">
        <f>IF(D16=SUM(D17:D26),"Yes","No")</f>
        <v>Yes</v>
      </c>
      <c r="E27" s="419" t="s">
        <v>172</v>
      </c>
      <c r="F27" s="34"/>
    </row>
    <row r="28" spans="1:6" ht="15" customHeight="1" x14ac:dyDescent="0.35">
      <c r="A28" s="558">
        <f t="shared" si="1"/>
        <v>20</v>
      </c>
      <c r="B28" s="223" t="s">
        <v>111</v>
      </c>
      <c r="C28" s="224">
        <v>80</v>
      </c>
      <c r="D28" s="611"/>
      <c r="E28" s="426" t="s">
        <v>172</v>
      </c>
      <c r="F28" s="34"/>
    </row>
    <row r="29" spans="1:6" ht="15" customHeight="1" x14ac:dyDescent="0.35">
      <c r="A29" s="561">
        <f t="shared" si="1"/>
        <v>21</v>
      </c>
      <c r="B29" s="377" t="s">
        <v>112</v>
      </c>
      <c r="C29" s="378">
        <v>25</v>
      </c>
      <c r="D29" s="626"/>
      <c r="E29" s="426" t="s">
        <v>172</v>
      </c>
      <c r="F29" s="34"/>
    </row>
    <row r="30" spans="1:6" x14ac:dyDescent="0.35">
      <c r="A30" s="35"/>
      <c r="B30" s="34"/>
      <c r="C30" s="35"/>
      <c r="D30" s="35"/>
      <c r="E30" s="411"/>
      <c r="F30" s="34"/>
    </row>
  </sheetData>
  <sheetProtection algorithmName="SHA-512" hashValue="eur4CFDlt3eO4azjbvtHOF1KRmIDws5kG1jy0rSF0UUwyIu6LfhJIFsRVujTb2ABE+o8Xa1rck+OFhTrD94EhQ==" saltValue="9ZNmKljBlobxztKvzwy8GA==" spinCount="100000" sheet="1" objects="1" scenarios="1"/>
  <mergeCells count="3">
    <mergeCell ref="A1:D1"/>
    <mergeCell ref="A3:D3"/>
    <mergeCell ref="A5:D5"/>
  </mergeCells>
  <conditionalFormatting sqref="B24:B26">
    <cfRule type="expression" dxfId="57" priority="1" stopIfTrue="1">
      <formula>IF(AND(D24&gt;0,B24="Other activities [type description here]"),TRUE,FALSE)</formula>
    </cfRule>
  </conditionalFormatting>
  <conditionalFormatting sqref="D27">
    <cfRule type="expression" dxfId="56" priority="4">
      <formula>D27="No"</formula>
    </cfRule>
  </conditionalFormatting>
  <conditionalFormatting sqref="E27">
    <cfRule type="expression" dxfId="55" priority="2">
      <formula>E27="NO"</formula>
    </cfRule>
  </conditionalFormatting>
  <dataValidations count="15">
    <dataValidation allowBlank="1" showErrorMessage="1" prompt="Enter a job category that is considered to be a Behavioral Health Professional._x000a_" sqref="B8:B29" xr:uid="{00000000-0002-0000-1800-000000000000}"/>
    <dataValidation type="decimal" operator="greaterThanOrEqual" allowBlank="1" showInputMessage="1" showErrorMessage="1" error="Please enter a valid number." sqref="D24:D26 D8:D11" xr:uid="{00000000-0002-0000-1800-000001000000}">
      <formula1>0</formula1>
    </dataValidation>
    <dataValidation type="decimal" allowBlank="1" showInputMessage="1" showErrorMessage="1" sqref="D13:D14" xr:uid="{00000000-0002-0000-1800-000002000000}">
      <formula1>0</formula1>
      <formula2>24</formula2>
    </dataValidation>
    <dataValidation type="decimal" allowBlank="1" showInputMessage="1" showErrorMessage="1" error="Please enter a valid number. Typical hours in a week for a single DSP." sqref="D16:D23" xr:uid="{00000000-0002-0000-1800-000003000000}">
      <formula1>0</formula1>
      <formula2>168</formula2>
    </dataValidation>
    <dataValidation type="decimal" operator="greaterThanOrEqual" allowBlank="1" showInputMessage="1" showErrorMessage="1" sqref="D28:D29 D12" xr:uid="{00000000-0002-0000-1800-000004000000}">
      <formula1>0</formula1>
    </dataValidation>
    <dataValidation allowBlank="1" showInputMessage="1" showErrorMessage="1" prompt="The number of hours per week that a direct care worker is engaged in Supervised Living service delivery is automatically calculated by multiplying Lines 5 (visits per week) and 6 (length of a visit)." sqref="E17" xr:uid="{00000000-0002-0000-1800-000005000000}"/>
    <dataValidation allowBlank="1" showInputMessage="1" showErrorMessage="1" prompt="Input the number of hours per week that a direct care worker is providing other HCBS or direct care services in another program (for example, if they also provide Respite services)." sqref="E18" xr:uid="{00000000-0002-0000-1800-000006000000}"/>
    <dataValidation allowBlank="1" showInputMessage="1" showErrorMessage="1" prompt="Include both the use of agency-owned or -leased vehicles as well as of direct care workers’ personal vehicles." sqref="E29" xr:uid="{00000000-0002-0000-1800-000007000000}"/>
    <dataValidation allowBlank="1" showInputMessage="1" showErrorMessage="1" prompt="If an individual receives services during two distinct time periods during a day (for_x000a_example, they receive services during the morning and then in the evening), that would count as two visits." sqref="E12" xr:uid="{00000000-0002-0000-1800-000009000000}"/>
    <dataValidation allowBlank="1" showInputMessage="1" showErrorMessage="1" prompt="If “No” appears on this Line, review and revise the appropriate hours." sqref="E27" xr:uid="{00000000-0002-0000-1800-00000A000000}"/>
    <dataValidation allowBlank="1" showInputMessage="1" showErrorMessage="1" prompt="If there are activities that are part of a direct care worker’s typical week, but not listed on the survey, type a description and indicate the number of hours per week that a direct care worker typically spends on that activity." sqref="E24" xr:uid="{00000000-0002-0000-1800-00000B000000}"/>
    <dataValidation allowBlank="1" showInputMessage="1" showErrorMessage="1" prompt="Include both the use of agency-owned or -leased vehicles as well as of direct care workers' personal vehicles. Include mileage for any “on the clock” travel that occurs during direct care workers' paid time." sqref="E28" xr:uid="{00000000-0002-0000-1800-00000C000000}"/>
    <dataValidation allowBlank="1" showInputMessage="1" showErrorMessage="1" prompt="Examples include staff meetings, filing employer-required paperwork (not related to service delivery), and receiving counseling from  supervisor.  Do not include time spent on training programs." sqref="E23" xr:uid="{00000000-0002-0000-1800-00000D000000}"/>
    <dataValidation allowBlank="1" showInputMessage="1" showErrorMessage="1" prompt="Do not include time that is redirected to another activity accounted for within this section. Ex: if an individual cancels a 1-hr appointment but the direct care worker is able to spend 45 min. on recordkeeping, only 15 min. should be reported here." sqref="E21" xr:uid="{00000000-0002-0000-1800-00000E000000}"/>
    <dataValidation allowBlank="1" showInputMessage="1" showErrorMessage="1" prompt="See page 7 of the instructions." sqref="E15" xr:uid="{1903F839-7CBC-41CA-92B1-5651C71C07EC}"/>
  </dataValidations>
  <pageMargins left="0.25" right="0.25" top="0.75" bottom="0.75" header="0.3" footer="0.3"/>
  <pageSetup scale="95" orientation="landscape" r:id="rId1"/>
  <headerFooter>
    <oddHeader>&amp;C&amp;"Times New Roman,Bold"Vermont Department of Disabilities, Aging and Independent Living
Review of HCBS Payment Methodologies and Rates - Provider Survey&amp;R&amp;"Times New Roman,Regular"Page &amp;P of &amp;N</oddHeader>
    <oddFooter>&amp;R&amp;"Times New Roman,Regular" printed &amp;D&amp;L&amp;"Times New Roman,Regular"Questions? Contact Stephen Pawlowski with Health Management Associates at spawlowski@healthmanagement.com or (602) 466-9840.</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4"/>
  <dimension ref="A1:G27"/>
  <sheetViews>
    <sheetView workbookViewId="0">
      <selection activeCell="D7" sqref="D7"/>
    </sheetView>
  </sheetViews>
  <sheetFormatPr defaultColWidth="8.81640625" defaultRowHeight="14.5" x14ac:dyDescent="0.35"/>
  <cols>
    <col min="1" max="1" width="5.7265625" style="120" customWidth="1"/>
    <col min="2" max="2" width="110.7265625" style="120" customWidth="1"/>
    <col min="3" max="4" width="9.7265625" style="120" customWidth="1"/>
    <col min="5" max="5" width="3.453125" style="420" bestFit="1" customWidth="1"/>
    <col min="6" max="16384" width="8.81640625" style="120"/>
  </cols>
  <sheetData>
    <row r="1" spans="1:5" x14ac:dyDescent="0.35">
      <c r="A1" s="767" t="str">
        <f>IF(ISBLANK('Contact Info &amp; Revenues'!C7),"",'Contact Info &amp; Revenues'!C7)</f>
        <v/>
      </c>
      <c r="B1" s="767"/>
      <c r="C1" s="767"/>
      <c r="D1" s="767"/>
      <c r="E1" s="411"/>
    </row>
    <row r="2" spans="1:5" x14ac:dyDescent="0.35">
      <c r="A2" s="96"/>
      <c r="B2" s="35"/>
      <c r="C2" s="35"/>
      <c r="D2" s="96"/>
      <c r="E2" s="442"/>
    </row>
    <row r="3" spans="1:5" x14ac:dyDescent="0.35">
      <c r="A3" s="881" t="s">
        <v>405</v>
      </c>
      <c r="B3" s="881"/>
      <c r="C3" s="881"/>
      <c r="D3" s="881"/>
      <c r="E3" s="412"/>
    </row>
    <row r="4" spans="1:5" x14ac:dyDescent="0.35">
      <c r="A4" s="203"/>
      <c r="B4" s="203"/>
      <c r="C4" s="203"/>
      <c r="D4" s="203"/>
      <c r="E4" s="413"/>
    </row>
    <row r="5" spans="1:5" ht="15" customHeight="1" x14ac:dyDescent="0.35">
      <c r="A5" s="594" t="s">
        <v>0</v>
      </c>
      <c r="B5" s="595" t="s">
        <v>1</v>
      </c>
      <c r="C5" s="602" t="s">
        <v>2</v>
      </c>
      <c r="D5" s="623" t="s">
        <v>32</v>
      </c>
      <c r="E5" s="414"/>
    </row>
    <row r="6" spans="1:5" ht="15" customHeight="1" x14ac:dyDescent="0.35">
      <c r="A6" s="607"/>
      <c r="B6" s="624" t="s">
        <v>3</v>
      </c>
      <c r="C6" s="209"/>
      <c r="D6" s="632"/>
      <c r="E6" s="415"/>
    </row>
    <row r="7" spans="1:5" ht="15" customHeight="1" x14ac:dyDescent="0.35">
      <c r="A7" s="558">
        <v>1</v>
      </c>
      <c r="B7" s="210" t="s">
        <v>161</v>
      </c>
      <c r="C7" s="85">
        <v>19</v>
      </c>
      <c r="D7" s="615"/>
      <c r="E7" s="416"/>
    </row>
    <row r="8" spans="1:5" ht="15" customHeight="1" x14ac:dyDescent="0.35">
      <c r="A8" s="547">
        <f>+A7+1</f>
        <v>2</v>
      </c>
      <c r="B8" s="210" t="s">
        <v>295</v>
      </c>
      <c r="C8" s="95">
        <v>32</v>
      </c>
      <c r="D8" s="676"/>
      <c r="E8" s="416"/>
    </row>
    <row r="9" spans="1:5" ht="15" customHeight="1" x14ac:dyDescent="0.35">
      <c r="A9" s="547">
        <f>+A8+1</f>
        <v>3</v>
      </c>
      <c r="B9" s="210" t="s">
        <v>4</v>
      </c>
      <c r="C9" s="95">
        <v>3</v>
      </c>
      <c r="D9" s="676"/>
      <c r="E9" s="416"/>
    </row>
    <row r="10" spans="1:5" ht="15" customHeight="1" x14ac:dyDescent="0.35">
      <c r="A10" s="549"/>
      <c r="B10" s="86" t="s">
        <v>5</v>
      </c>
      <c r="C10" s="213"/>
      <c r="D10" s="605"/>
      <c r="E10" s="415"/>
    </row>
    <row r="11" spans="1:5" ht="15" customHeight="1" x14ac:dyDescent="0.35">
      <c r="A11" s="547">
        <f>+A9+1</f>
        <v>4</v>
      </c>
      <c r="B11" s="210" t="s">
        <v>318</v>
      </c>
      <c r="C11" s="233">
        <v>0.95</v>
      </c>
      <c r="D11" s="610"/>
      <c r="E11" s="419" t="s">
        <v>172</v>
      </c>
    </row>
    <row r="12" spans="1:5" ht="15" customHeight="1" x14ac:dyDescent="0.35">
      <c r="A12" s="547">
        <f>+A11+1</f>
        <v>5</v>
      </c>
      <c r="B12" s="219" t="s">
        <v>162</v>
      </c>
      <c r="C12" s="336">
        <v>32</v>
      </c>
      <c r="D12" s="677"/>
      <c r="E12" s="443"/>
    </row>
    <row r="13" spans="1:5" ht="15" customHeight="1" x14ac:dyDescent="0.35">
      <c r="A13" s="561">
        <f>+A12+1</f>
        <v>6</v>
      </c>
      <c r="B13" s="219" t="s">
        <v>6</v>
      </c>
      <c r="C13" s="337">
        <v>30</v>
      </c>
      <c r="D13" s="678"/>
      <c r="E13" s="444"/>
    </row>
    <row r="14" spans="1:5" ht="15" customHeight="1" x14ac:dyDescent="0.35">
      <c r="A14" s="549"/>
      <c r="B14" s="217" t="s">
        <v>33</v>
      </c>
      <c r="C14" s="213"/>
      <c r="D14" s="605"/>
      <c r="E14" s="418" t="s">
        <v>172</v>
      </c>
    </row>
    <row r="15" spans="1:5" ht="15" customHeight="1" x14ac:dyDescent="0.35">
      <c r="A15" s="558">
        <f>+A13+1</f>
        <v>7</v>
      </c>
      <c r="B15" s="218" t="s">
        <v>7</v>
      </c>
      <c r="C15" s="226">
        <v>40</v>
      </c>
      <c r="D15" s="613"/>
      <c r="E15" s="419"/>
    </row>
    <row r="16" spans="1:5" ht="15" customHeight="1" x14ac:dyDescent="0.35">
      <c r="A16" s="558">
        <f t="shared" ref="A16:A25" si="0">+A15+1</f>
        <v>8</v>
      </c>
      <c r="B16" s="219" t="s">
        <v>41</v>
      </c>
      <c r="C16" s="87">
        <v>39.5</v>
      </c>
      <c r="D16" s="613"/>
      <c r="E16" s="419"/>
    </row>
    <row r="17" spans="1:7" ht="15" customHeight="1" x14ac:dyDescent="0.35">
      <c r="A17" s="558">
        <f t="shared" si="0"/>
        <v>9</v>
      </c>
      <c r="B17" s="222" t="s">
        <v>8</v>
      </c>
      <c r="C17" s="87">
        <v>0</v>
      </c>
      <c r="D17" s="613"/>
      <c r="E17" s="419" t="s">
        <v>172</v>
      </c>
    </row>
    <row r="18" spans="1:7" ht="15" customHeight="1" x14ac:dyDescent="0.35">
      <c r="A18" s="558">
        <f t="shared" si="0"/>
        <v>10</v>
      </c>
      <c r="B18" s="222" t="s">
        <v>117</v>
      </c>
      <c r="C18" s="87">
        <v>0.25</v>
      </c>
      <c r="D18" s="613"/>
      <c r="E18" s="419"/>
      <c r="G18" s="221"/>
    </row>
    <row r="19" spans="1:7" ht="15" customHeight="1" x14ac:dyDescent="0.35">
      <c r="A19" s="558">
        <f t="shared" si="0"/>
        <v>11</v>
      </c>
      <c r="B19" s="222" t="s">
        <v>9</v>
      </c>
      <c r="C19" s="87">
        <v>0.25</v>
      </c>
      <c r="D19" s="613"/>
      <c r="E19" s="419" t="s">
        <v>172</v>
      </c>
      <c r="G19" s="221"/>
    </row>
    <row r="20" spans="1:7" ht="15" customHeight="1" x14ac:dyDescent="0.35">
      <c r="A20" s="558">
        <f t="shared" si="0"/>
        <v>12</v>
      </c>
      <c r="B20" s="129" t="s">
        <v>157</v>
      </c>
      <c r="C20" s="87">
        <v>0</v>
      </c>
      <c r="D20" s="613"/>
      <c r="E20" s="419" t="s">
        <v>172</v>
      </c>
      <c r="F20" s="228" t="str">
        <f>IF(AND(D20&gt;0,OR(B20="Other activities [type description here]",B20="")),"Error: No description for reported time","")</f>
        <v/>
      </c>
      <c r="G20" s="221"/>
    </row>
    <row r="21" spans="1:7" ht="15" customHeight="1" x14ac:dyDescent="0.35">
      <c r="A21" s="558">
        <f t="shared" si="0"/>
        <v>13</v>
      </c>
      <c r="B21" s="129" t="s">
        <v>157</v>
      </c>
      <c r="C21" s="87">
        <v>0</v>
      </c>
      <c r="D21" s="613"/>
      <c r="E21" s="419"/>
      <c r="F21" s="228" t="str">
        <f>IF(AND(D21&gt;0,OR(B21="Other activities [type description here]",B21="")),"Error: No description for reported time","")</f>
        <v/>
      </c>
    </row>
    <row r="22" spans="1:7" ht="15" customHeight="1" x14ac:dyDescent="0.35">
      <c r="A22" s="558">
        <f t="shared" si="0"/>
        <v>14</v>
      </c>
      <c r="B22" s="129" t="s">
        <v>157</v>
      </c>
      <c r="C22" s="87">
        <v>0</v>
      </c>
      <c r="D22" s="613"/>
      <c r="E22" s="419"/>
      <c r="F22" s="228" t="str">
        <f>IF(AND(D22&gt;0,OR(B22="Other activities [type description here]",B22="")),"Error: No description for reported time","")</f>
        <v/>
      </c>
      <c r="G22" s="221"/>
    </row>
    <row r="23" spans="1:7" ht="15" customHeight="1" x14ac:dyDescent="0.35">
      <c r="A23" s="558">
        <f t="shared" si="0"/>
        <v>15</v>
      </c>
      <c r="B23" s="232" t="str">
        <f>CONCATENATE("Has all time been allocated? (Total hours from Line ",A15," should equal sum of Lines ",A16," - ",A22,")")</f>
        <v>Has all time been allocated? (Total hours from Line 7 should equal sum of Lines 8 - 14)</v>
      </c>
      <c r="C23" s="87" t="str">
        <f>IF(C15=SUM(C16:C22),"Yes","No")</f>
        <v>Yes</v>
      </c>
      <c r="D23" s="614" t="str">
        <f>IF(ROUND(D15,2)=ROUND(SUM(D16:D22),2),"Yes","No")</f>
        <v>Yes</v>
      </c>
      <c r="E23" s="419" t="s">
        <v>172</v>
      </c>
    </row>
    <row r="24" spans="1:7" ht="15" customHeight="1" x14ac:dyDescent="0.35">
      <c r="A24" s="558">
        <f t="shared" si="0"/>
        <v>16</v>
      </c>
      <c r="B24" s="335" t="s">
        <v>10</v>
      </c>
      <c r="C24" s="87" t="s">
        <v>11</v>
      </c>
      <c r="D24" s="613"/>
      <c r="E24" s="419"/>
    </row>
    <row r="25" spans="1:7" ht="15" customHeight="1" x14ac:dyDescent="0.35">
      <c r="A25" s="561">
        <f t="shared" si="0"/>
        <v>17</v>
      </c>
      <c r="B25" s="679" t="s">
        <v>12</v>
      </c>
      <c r="C25" s="331" t="s">
        <v>13</v>
      </c>
      <c r="D25" s="680"/>
      <c r="E25" s="419"/>
    </row>
    <row r="26" spans="1:7" x14ac:dyDescent="0.35">
      <c r="A26" s="35"/>
      <c r="B26" s="34"/>
      <c r="C26" s="35"/>
      <c r="D26" s="34"/>
      <c r="E26" s="445"/>
    </row>
    <row r="27" spans="1:7" x14ac:dyDescent="0.35">
      <c r="A27" s="35"/>
      <c r="B27" s="34"/>
      <c r="C27" s="35"/>
      <c r="D27" s="34"/>
      <c r="E27" s="445"/>
    </row>
  </sheetData>
  <sheetProtection algorithmName="SHA-512" hashValue="ycliQicK39dF1CPstoiMRLyXR1F5mZVxzBdEqvx2myxXUhnCgXacJs9h7MUt9dhSDiU8FOc+uYTftuZUmVVKvA==" saltValue="0agGgLHqBTj+fTVV9KMurA==" spinCount="100000" sheet="1" objects="1" scenarios="1"/>
  <mergeCells count="2">
    <mergeCell ref="A3:D3"/>
    <mergeCell ref="A1:D1"/>
  </mergeCells>
  <conditionalFormatting sqref="B20:B22">
    <cfRule type="expression" dxfId="54" priority="3" stopIfTrue="1">
      <formula>IF(AND(D20&gt;0,B20="Other activities [type description here]"),TRUE,FALSE)</formula>
    </cfRule>
  </conditionalFormatting>
  <conditionalFormatting sqref="D25">
    <cfRule type="expression" dxfId="53" priority="1">
      <formula>IF(D24="No",TRUE,FALSE)</formula>
    </cfRule>
  </conditionalFormatting>
  <conditionalFormatting sqref="D23:E23">
    <cfRule type="expression" dxfId="52" priority="2">
      <formula>D23="NO"</formula>
    </cfRule>
  </conditionalFormatting>
  <dataValidations count="12">
    <dataValidation type="list" allowBlank="1" showInputMessage="1" showErrorMessage="1" sqref="C25" xr:uid="{00000000-0002-0000-1900-000000000000}">
      <formula1>YesNo2</formula1>
    </dataValidation>
    <dataValidation allowBlank="1" showErrorMessage="1" prompt="Enter a job category that is considered to be a Behavioral Health Professional._x000a_" sqref="B7:B9 G22 G24 G17:G20 B11:B25" xr:uid="{00000000-0002-0000-1900-000001000000}"/>
    <dataValidation type="decimal" operator="greaterThanOrEqual" allowBlank="1" showInputMessage="1" showErrorMessage="1" error="Please input a valid number." sqref="E7:E9" xr:uid="{00000000-0002-0000-1900-000002000000}">
      <formula1>0</formula1>
    </dataValidation>
    <dataValidation type="list" allowBlank="1" showInputMessage="1" showErrorMessage="1" sqref="E24:E25" xr:uid="{00000000-0002-0000-1900-000003000000}">
      <formula1>YesNo</formula1>
    </dataValidation>
    <dataValidation allowBlank="1" showInputMessage="1" showErrorMessage="1" prompt="Examples include staff meetings, filing employer required paperwork (not related to service delivery), and receiving counseling from a supervisor. Do not include time spent on training programs." sqref="E19" xr:uid="{00000000-0002-0000-1900-000004000000}"/>
    <dataValidation allowBlank="1" showInputMessage="1" showErrorMessage="1" prompt="Input the number of hours per week that a direct care worker is providing other HCBS or direct care services in another program (for example, if they also provide Supervised Living services)." sqref="E17" xr:uid="{00000000-0002-0000-1900-000005000000}"/>
    <dataValidation allowBlank="1" showInputMessage="1" showErrorMessage="1" prompt="'Regularly' is defined as at least one day per week.  Activities may be other paid services or unpaid supports." sqref="E11" xr:uid="{00000000-0002-0000-1900-000006000000}"/>
    <dataValidation type="list" allowBlank="1" showInputMessage="1" showErrorMessage="1" sqref="D24:D25" xr:uid="{00000000-0002-0000-1900-000007000000}">
      <formula1>"Yes,No"</formula1>
    </dataValidation>
    <dataValidation type="decimal" operator="greaterThanOrEqual" allowBlank="1" showInputMessage="1" showErrorMessage="1" error="Please enter a valid number." sqref="D11:D13 D7:D9 D15:D22" xr:uid="{00000000-0002-0000-1900-00000A000000}">
      <formula1>0</formula1>
    </dataValidation>
    <dataValidation allowBlank="1" showInputMessage="1" showErrorMessage="1" prompt="If “No” appears on this Line, review and revise the appropriate hours." sqref="E23" xr:uid="{00000000-0002-0000-1900-00000B000000}"/>
    <dataValidation allowBlank="1" showInputMessage="1" showErrorMessage="1" prompt="If there are activities that are part of a direct care worker’s typical week, but not listed on the survey, type a description and indicate the number of hours per week that a direct care worker typically spends on that activity." sqref="E20" xr:uid="{A605506A-8AAB-42F1-8350-4A406536AEAB}"/>
    <dataValidation allowBlank="1" showInputMessage="1" showErrorMessage="1" prompt="See page 7 of the instructions." sqref="E14" xr:uid="{67D072B1-8D73-4054-9C48-6FA02FB22EAB}"/>
  </dataValidations>
  <printOptions horizontalCentered="1"/>
  <pageMargins left="0.25" right="0.25" top="0.75" bottom="0.75" header="0.3" footer="0.3"/>
  <pageSetup scale="95" orientation="landscape" r:id="rId1"/>
  <headerFooter>
    <oddHeader>&amp;C&amp;"Times New Roman,Bold"Vermont Department of Disabilities, Aging and Independent Living
Review of HCBS Payment Methodologies and Rates - Provider Survey&amp;R&amp;"Times New Roman,Regular"Page &amp;P of &amp;N</oddHeader>
    <oddFooter>&amp;R&amp;"Times New Roman,Regular" printed &amp;D&amp;L&amp;"Times New Roman,Regular"Questions? Contact Stephen Pawlowski with Health Management Associates at spawlowski@healthmanagement.com or (602) 466-9840.</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5"/>
  <dimension ref="A1:AE32"/>
  <sheetViews>
    <sheetView zoomScaleNormal="100" workbookViewId="0">
      <pane ySplit="5" topLeftCell="A6" activePane="bottomLeft" state="frozen"/>
      <selection activeCell="E14" sqref="E14"/>
      <selection pane="bottomLeft" activeCell="G7" sqref="G7:H7"/>
    </sheetView>
  </sheetViews>
  <sheetFormatPr defaultColWidth="9.1796875" defaultRowHeight="14" x14ac:dyDescent="0.35"/>
  <cols>
    <col min="1" max="1" width="4.81640625" style="35" bestFit="1" customWidth="1"/>
    <col min="2" max="2" width="4.81640625" style="462" customWidth="1"/>
    <col min="3" max="3" width="15.26953125" style="34" customWidth="1"/>
    <col min="4" max="4" width="8.7265625" style="34" customWidth="1"/>
    <col min="5" max="5" width="8.1796875" style="34" customWidth="1"/>
    <col min="6" max="6" width="15.26953125" style="34" customWidth="1"/>
    <col min="7" max="7" width="8.7265625" style="34" customWidth="1"/>
    <col min="8" max="8" width="8.1796875" style="34" customWidth="1"/>
    <col min="9" max="9" width="15.26953125" style="34" customWidth="1"/>
    <col min="10" max="10" width="8.7265625" style="34" customWidth="1"/>
    <col min="11" max="11" width="8.1796875" style="34" customWidth="1"/>
    <col min="12" max="12" width="15.26953125" style="34" customWidth="1"/>
    <col min="13" max="13" width="8.7265625" style="34" customWidth="1"/>
    <col min="14" max="14" width="8.1796875" style="34" customWidth="1"/>
    <col min="15" max="15" width="15.26953125" style="34" customWidth="1"/>
    <col min="16" max="16" width="8.7265625" style="34" customWidth="1"/>
    <col min="17" max="17" width="8.1796875" style="34" customWidth="1"/>
    <col min="18" max="18" width="15.26953125" style="34" customWidth="1"/>
    <col min="19" max="19" width="8.7265625" style="34" customWidth="1"/>
    <col min="20" max="20" width="8.1796875" style="34" customWidth="1"/>
    <col min="21" max="21" width="15.26953125" style="34" customWidth="1"/>
    <col min="22" max="22" width="8.7265625" style="34" customWidth="1"/>
    <col min="23" max="23" width="8.1796875" style="34" customWidth="1"/>
    <col min="24" max="24" width="15.26953125" style="34" customWidth="1"/>
    <col min="25" max="25" width="8.7265625" style="34" customWidth="1"/>
    <col min="26" max="26" width="8.1796875" style="34" customWidth="1"/>
    <col min="27" max="27" width="9.1796875" style="34"/>
    <col min="28" max="28" width="7.54296875" style="34" customWidth="1"/>
    <col min="29" max="30" width="9.1796875" style="34"/>
    <col min="31" max="31" width="0" style="34" hidden="1" customWidth="1"/>
    <col min="32" max="16384" width="9.1796875" style="34"/>
  </cols>
  <sheetData>
    <row r="1" spans="1:31" x14ac:dyDescent="0.35">
      <c r="A1" s="1"/>
      <c r="B1" s="447"/>
      <c r="C1" s="767" t="str">
        <f>IF(ISBLANK('Contact Info &amp; Revenues'!C7),"",'Contact Info &amp; Revenues'!C7)</f>
        <v/>
      </c>
      <c r="D1" s="767"/>
      <c r="E1" s="767"/>
      <c r="F1" s="767"/>
      <c r="G1" s="767"/>
      <c r="H1" s="767"/>
      <c r="I1" s="767"/>
      <c r="J1" s="767"/>
      <c r="K1" s="767"/>
      <c r="L1" s="767"/>
      <c r="M1" s="767"/>
      <c r="N1" s="767"/>
      <c r="O1" s="767" t="str">
        <f>IF(ISBLANK('Contact Info &amp; Revenues'!C7),"",'Contact Info &amp; Revenues'!C7)</f>
        <v/>
      </c>
      <c r="P1" s="767"/>
      <c r="Q1" s="767"/>
      <c r="R1" s="767"/>
      <c r="S1" s="767"/>
      <c r="T1" s="767"/>
      <c r="U1" s="767"/>
      <c r="V1" s="767"/>
      <c r="W1" s="767"/>
      <c r="X1" s="767"/>
      <c r="Y1" s="767"/>
      <c r="Z1" s="767"/>
    </row>
    <row r="2" spans="1:31" ht="6" customHeight="1" x14ac:dyDescent="0.35">
      <c r="A2" s="36"/>
      <c r="B2" s="397"/>
      <c r="C2" s="36"/>
      <c r="D2" s="36"/>
      <c r="E2" s="36"/>
    </row>
    <row r="3" spans="1:31" ht="14.5" x14ac:dyDescent="0.35">
      <c r="A3" s="96"/>
      <c r="B3" s="448"/>
      <c r="C3" s="881" t="s">
        <v>650</v>
      </c>
      <c r="D3" s="881"/>
      <c r="E3" s="881"/>
      <c r="F3" s="881"/>
      <c r="G3" s="881"/>
      <c r="H3" s="881"/>
      <c r="I3" s="881"/>
      <c r="J3" s="881"/>
      <c r="K3" s="881"/>
      <c r="L3" s="881"/>
      <c r="M3" s="881"/>
      <c r="N3" s="881"/>
      <c r="O3" s="881" t="s">
        <v>650</v>
      </c>
      <c r="P3" s="881"/>
      <c r="Q3" s="881"/>
      <c r="R3" s="881"/>
      <c r="S3" s="881"/>
      <c r="T3" s="881"/>
      <c r="U3" s="881"/>
      <c r="V3" s="881"/>
      <c r="W3" s="881"/>
      <c r="X3" s="881"/>
      <c r="Y3" s="881"/>
      <c r="Z3" s="881"/>
    </row>
    <row r="4" spans="1:31" ht="6" customHeight="1" thickBot="1" x14ac:dyDescent="0.4">
      <c r="A4" s="101"/>
      <c r="B4" s="449"/>
      <c r="C4" s="101"/>
      <c r="D4" s="101"/>
      <c r="E4" s="101"/>
      <c r="F4" s="101"/>
      <c r="G4" s="101"/>
      <c r="H4" s="101"/>
      <c r="I4" s="101"/>
      <c r="J4" s="101"/>
      <c r="K4" s="101"/>
      <c r="L4" s="101"/>
      <c r="M4" s="101"/>
      <c r="N4" s="101"/>
    </row>
    <row r="5" spans="1:31" ht="14.25" customHeight="1" x14ac:dyDescent="0.35">
      <c r="A5" s="298" t="s">
        <v>0</v>
      </c>
      <c r="B5" s="450"/>
      <c r="C5" s="894" t="s">
        <v>47</v>
      </c>
      <c r="D5" s="895"/>
      <c r="E5" s="896"/>
      <c r="F5" s="894" t="s">
        <v>48</v>
      </c>
      <c r="G5" s="895"/>
      <c r="H5" s="896"/>
      <c r="I5" s="894" t="s">
        <v>49</v>
      </c>
      <c r="J5" s="895"/>
      <c r="K5" s="896"/>
      <c r="L5" s="894" t="s">
        <v>50</v>
      </c>
      <c r="M5" s="895"/>
      <c r="N5" s="896"/>
      <c r="O5" s="894" t="s">
        <v>51</v>
      </c>
      <c r="P5" s="895"/>
      <c r="Q5" s="896"/>
      <c r="R5" s="894" t="s">
        <v>52</v>
      </c>
      <c r="S5" s="895"/>
      <c r="T5" s="896"/>
      <c r="U5" s="894" t="s">
        <v>53</v>
      </c>
      <c r="V5" s="895"/>
      <c r="W5" s="896"/>
      <c r="X5" s="897" t="s">
        <v>54</v>
      </c>
      <c r="Y5" s="895"/>
      <c r="Z5" s="898"/>
    </row>
    <row r="6" spans="1:31" ht="14.25" customHeight="1" x14ac:dyDescent="0.35">
      <c r="A6" s="45"/>
      <c r="B6" s="451"/>
      <c r="C6" s="270" t="s">
        <v>20</v>
      </c>
      <c r="D6" s="53"/>
      <c r="E6" s="299"/>
      <c r="F6" s="270" t="s">
        <v>20</v>
      </c>
      <c r="G6" s="53"/>
      <c r="H6" s="299"/>
      <c r="I6" s="270" t="s">
        <v>20</v>
      </c>
      <c r="J6" s="53"/>
      <c r="K6" s="299"/>
      <c r="L6" s="270" t="s">
        <v>20</v>
      </c>
      <c r="M6" s="53"/>
      <c r="N6" s="299"/>
      <c r="O6" s="270" t="s">
        <v>20</v>
      </c>
      <c r="P6" s="53"/>
      <c r="Q6" s="299"/>
      <c r="R6" s="270" t="s">
        <v>20</v>
      </c>
      <c r="S6" s="53"/>
      <c r="T6" s="299"/>
      <c r="U6" s="270" t="s">
        <v>20</v>
      </c>
      <c r="V6" s="53"/>
      <c r="W6" s="299"/>
      <c r="X6" s="81" t="s">
        <v>20</v>
      </c>
      <c r="Y6" s="53"/>
      <c r="Z6" s="54"/>
      <c r="AE6" s="34" t="s">
        <v>55</v>
      </c>
    </row>
    <row r="7" spans="1:31" ht="14.25" customHeight="1" x14ac:dyDescent="0.35">
      <c r="A7" s="37">
        <v>1</v>
      </c>
      <c r="B7" s="452"/>
      <c r="C7" s="259" t="s">
        <v>22</v>
      </c>
      <c r="D7" s="899" t="s">
        <v>44</v>
      </c>
      <c r="E7" s="900"/>
      <c r="F7" s="259" t="s">
        <v>22</v>
      </c>
      <c r="G7" s="901"/>
      <c r="H7" s="902"/>
      <c r="I7" s="259" t="s">
        <v>22</v>
      </c>
      <c r="J7" s="901"/>
      <c r="K7" s="902"/>
      <c r="L7" s="259" t="s">
        <v>22</v>
      </c>
      <c r="M7" s="901"/>
      <c r="N7" s="902"/>
      <c r="O7" s="259" t="s">
        <v>22</v>
      </c>
      <c r="P7" s="901"/>
      <c r="Q7" s="902"/>
      <c r="R7" s="259" t="s">
        <v>22</v>
      </c>
      <c r="S7" s="901"/>
      <c r="T7" s="902"/>
      <c r="U7" s="259" t="s">
        <v>22</v>
      </c>
      <c r="V7" s="901"/>
      <c r="W7" s="902"/>
      <c r="X7" s="250" t="s">
        <v>22</v>
      </c>
      <c r="Y7" s="901"/>
      <c r="Z7" s="903"/>
      <c r="AE7" s="34" t="s">
        <v>56</v>
      </c>
    </row>
    <row r="8" spans="1:31" ht="14.25" customHeight="1" x14ac:dyDescent="0.35">
      <c r="A8" s="37">
        <f>+A7+1</f>
        <v>2</v>
      </c>
      <c r="B8" s="452"/>
      <c r="C8" s="259" t="s">
        <v>57</v>
      </c>
      <c r="D8" s="907" t="s">
        <v>58</v>
      </c>
      <c r="E8" s="908"/>
      <c r="F8" s="259" t="s">
        <v>57</v>
      </c>
      <c r="G8" s="904"/>
      <c r="H8" s="905"/>
      <c r="I8" s="259" t="s">
        <v>57</v>
      </c>
      <c r="J8" s="904"/>
      <c r="K8" s="905"/>
      <c r="L8" s="259" t="s">
        <v>57</v>
      </c>
      <c r="M8" s="904"/>
      <c r="N8" s="905"/>
      <c r="O8" s="259" t="s">
        <v>57</v>
      </c>
      <c r="P8" s="904"/>
      <c r="Q8" s="905"/>
      <c r="R8" s="259" t="s">
        <v>57</v>
      </c>
      <c r="S8" s="904"/>
      <c r="T8" s="905"/>
      <c r="U8" s="259" t="s">
        <v>57</v>
      </c>
      <c r="V8" s="904"/>
      <c r="W8" s="905"/>
      <c r="X8" s="250" t="s">
        <v>57</v>
      </c>
      <c r="Y8" s="904"/>
      <c r="Z8" s="906"/>
    </row>
    <row r="9" spans="1:31" ht="14.25" customHeight="1" x14ac:dyDescent="0.35">
      <c r="A9" s="37">
        <f>+A8+1</f>
        <v>3</v>
      </c>
      <c r="B9" s="452" t="s">
        <v>172</v>
      </c>
      <c r="C9" s="259" t="s">
        <v>59</v>
      </c>
      <c r="D9" s="907">
        <v>2</v>
      </c>
      <c r="E9" s="908"/>
      <c r="F9" s="259" t="s">
        <v>195</v>
      </c>
      <c r="G9" s="904"/>
      <c r="H9" s="905"/>
      <c r="I9" s="259" t="s">
        <v>195</v>
      </c>
      <c r="J9" s="904"/>
      <c r="K9" s="905"/>
      <c r="L9" s="259" t="s">
        <v>195</v>
      </c>
      <c r="M9" s="904"/>
      <c r="N9" s="905"/>
      <c r="O9" s="259" t="s">
        <v>195</v>
      </c>
      <c r="P9" s="904"/>
      <c r="Q9" s="905"/>
      <c r="R9" s="259" t="s">
        <v>195</v>
      </c>
      <c r="S9" s="904"/>
      <c r="T9" s="905"/>
      <c r="U9" s="259" t="s">
        <v>195</v>
      </c>
      <c r="V9" s="904"/>
      <c r="W9" s="905"/>
      <c r="X9" s="250" t="s">
        <v>195</v>
      </c>
      <c r="Y9" s="904"/>
      <c r="Z9" s="906"/>
    </row>
    <row r="10" spans="1:31" ht="14.25" customHeight="1" x14ac:dyDescent="0.35">
      <c r="A10" s="44">
        <f>+A9+1</f>
        <v>4</v>
      </c>
      <c r="B10" s="453" t="s">
        <v>172</v>
      </c>
      <c r="C10" s="260" t="s">
        <v>60</v>
      </c>
      <c r="D10" s="916" t="s">
        <v>55</v>
      </c>
      <c r="E10" s="917"/>
      <c r="F10" s="260" t="s">
        <v>60</v>
      </c>
      <c r="G10" s="909"/>
      <c r="H10" s="910"/>
      <c r="I10" s="260" t="s">
        <v>60</v>
      </c>
      <c r="J10" s="909"/>
      <c r="K10" s="910"/>
      <c r="L10" s="260" t="s">
        <v>60</v>
      </c>
      <c r="M10" s="909"/>
      <c r="N10" s="910"/>
      <c r="O10" s="260" t="s">
        <v>60</v>
      </c>
      <c r="P10" s="909"/>
      <c r="Q10" s="910"/>
      <c r="R10" s="260" t="s">
        <v>60</v>
      </c>
      <c r="S10" s="909"/>
      <c r="T10" s="910"/>
      <c r="U10" s="260" t="s">
        <v>60</v>
      </c>
      <c r="V10" s="909"/>
      <c r="W10" s="910"/>
      <c r="X10" s="251" t="s">
        <v>60</v>
      </c>
      <c r="Y10" s="909"/>
      <c r="Z10" s="911"/>
    </row>
    <row r="11" spans="1:31" ht="14.25" customHeight="1" x14ac:dyDescent="0.35">
      <c r="A11" s="297"/>
      <c r="B11" s="454"/>
      <c r="C11" s="261" t="s">
        <v>61</v>
      </c>
      <c r="D11" s="39"/>
      <c r="E11" s="262"/>
      <c r="F11" s="261" t="s">
        <v>61</v>
      </c>
      <c r="G11" s="39"/>
      <c r="H11" s="262"/>
      <c r="I11" s="261" t="s">
        <v>61</v>
      </c>
      <c r="J11" s="39"/>
      <c r="K11" s="262"/>
      <c r="L11" s="261" t="s">
        <v>61</v>
      </c>
      <c r="M11" s="39"/>
      <c r="N11" s="262"/>
      <c r="O11" s="270" t="s">
        <v>61</v>
      </c>
      <c r="P11" s="39"/>
      <c r="Q11" s="262"/>
      <c r="R11" s="261" t="s">
        <v>61</v>
      </c>
      <c r="S11" s="39"/>
      <c r="T11" s="262"/>
      <c r="U11" s="261" t="s">
        <v>61</v>
      </c>
      <c r="V11" s="39"/>
      <c r="W11" s="262"/>
      <c r="X11" s="41" t="s">
        <v>61</v>
      </c>
      <c r="Y11" s="39"/>
      <c r="Z11" s="40"/>
    </row>
    <row r="12" spans="1:31" ht="14.25" customHeight="1" x14ac:dyDescent="0.35">
      <c r="A12" s="38"/>
      <c r="B12" s="455" t="s">
        <v>172</v>
      </c>
      <c r="C12" s="263" t="s">
        <v>62</v>
      </c>
      <c r="D12" s="42"/>
      <c r="E12" s="264"/>
      <c r="F12" s="263" t="s">
        <v>62</v>
      </c>
      <c r="G12" s="42"/>
      <c r="H12" s="264"/>
      <c r="I12" s="263" t="s">
        <v>62</v>
      </c>
      <c r="J12" s="42"/>
      <c r="K12" s="264"/>
      <c r="L12" s="263" t="s">
        <v>62</v>
      </c>
      <c r="M12" s="42"/>
      <c r="N12" s="264"/>
      <c r="O12" s="263" t="s">
        <v>62</v>
      </c>
      <c r="P12" s="42"/>
      <c r="Q12" s="264"/>
      <c r="R12" s="263" t="s">
        <v>62</v>
      </c>
      <c r="S12" s="42"/>
      <c r="T12" s="264"/>
      <c r="U12" s="263" t="s">
        <v>62</v>
      </c>
      <c r="V12" s="42"/>
      <c r="W12" s="264"/>
      <c r="X12" s="252" t="s">
        <v>62</v>
      </c>
      <c r="Y12" s="42"/>
      <c r="Z12" s="43"/>
    </row>
    <row r="13" spans="1:31" ht="14.25" customHeight="1" x14ac:dyDescent="0.35">
      <c r="A13" s="44" t="str">
        <f>CONCATENATE(VALUE(LEFT(A10+1,1)),"a")</f>
        <v>5a</v>
      </c>
      <c r="B13" s="456"/>
      <c r="C13" s="265">
        <v>12345</v>
      </c>
      <c r="D13" s="300"/>
      <c r="E13" s="301"/>
      <c r="F13" s="273"/>
      <c r="G13" s="179"/>
      <c r="H13" s="274"/>
      <c r="I13" s="273"/>
      <c r="J13" s="179"/>
      <c r="K13" s="274"/>
      <c r="L13" s="273"/>
      <c r="M13" s="179"/>
      <c r="N13" s="274"/>
      <c r="O13" s="273"/>
      <c r="P13" s="179"/>
      <c r="Q13" s="274"/>
      <c r="R13" s="273"/>
      <c r="S13" s="179"/>
      <c r="T13" s="274"/>
      <c r="U13" s="273"/>
      <c r="V13" s="179"/>
      <c r="W13" s="274"/>
      <c r="X13" s="253"/>
      <c r="Y13" s="179"/>
      <c r="Z13" s="178"/>
    </row>
    <row r="14" spans="1:31" ht="14.25" customHeight="1" x14ac:dyDescent="0.35">
      <c r="A14" s="279" t="str">
        <f>CONCATENATE(VALUE(LEFT(A13,1)),"b")</f>
        <v>5b</v>
      </c>
      <c r="B14" s="457"/>
      <c r="C14" s="280">
        <v>12346</v>
      </c>
      <c r="D14" s="303"/>
      <c r="E14" s="304"/>
      <c r="F14" s="281"/>
      <c r="G14" s="282"/>
      <c r="H14" s="283"/>
      <c r="I14" s="281"/>
      <c r="J14" s="282"/>
      <c r="K14" s="283"/>
      <c r="L14" s="281"/>
      <c r="M14" s="282"/>
      <c r="N14" s="283"/>
      <c r="O14" s="281"/>
      <c r="P14" s="282"/>
      <c r="Q14" s="283"/>
      <c r="R14" s="281"/>
      <c r="S14" s="282"/>
      <c r="T14" s="283"/>
      <c r="U14" s="281"/>
      <c r="V14" s="282"/>
      <c r="W14" s="283"/>
      <c r="X14" s="284"/>
      <c r="Y14" s="282"/>
      <c r="Z14" s="285"/>
    </row>
    <row r="15" spans="1:31" ht="14.25" customHeight="1" x14ac:dyDescent="0.35">
      <c r="A15" s="208"/>
      <c r="B15" s="458"/>
      <c r="C15" s="261" t="s">
        <v>63</v>
      </c>
      <c r="E15" s="277"/>
      <c r="F15" s="261" t="s">
        <v>63</v>
      </c>
      <c r="H15" s="277"/>
      <c r="I15" s="261" t="s">
        <v>63</v>
      </c>
      <c r="K15" s="277"/>
      <c r="L15" s="261" t="s">
        <v>63</v>
      </c>
      <c r="N15" s="277"/>
      <c r="O15" s="261" t="s">
        <v>63</v>
      </c>
      <c r="Q15" s="277"/>
      <c r="R15" s="261" t="s">
        <v>63</v>
      </c>
      <c r="T15" s="277"/>
      <c r="U15" s="261" t="s">
        <v>63</v>
      </c>
      <c r="W15" s="277"/>
      <c r="X15" s="41" t="s">
        <v>63</v>
      </c>
      <c r="Z15" s="278"/>
    </row>
    <row r="16" spans="1:31" ht="14.25" customHeight="1" x14ac:dyDescent="0.3">
      <c r="A16" s="208"/>
      <c r="B16" s="458" t="s">
        <v>172</v>
      </c>
      <c r="C16" s="912" t="s">
        <v>116</v>
      </c>
      <c r="D16" s="913"/>
      <c r="E16" s="914"/>
      <c r="F16" s="912" t="s">
        <v>116</v>
      </c>
      <c r="G16" s="913"/>
      <c r="H16" s="914"/>
      <c r="I16" s="912" t="s">
        <v>116</v>
      </c>
      <c r="J16" s="913"/>
      <c r="K16" s="914"/>
      <c r="L16" s="912" t="s">
        <v>116</v>
      </c>
      <c r="M16" s="913"/>
      <c r="N16" s="914"/>
      <c r="O16" s="912" t="s">
        <v>116</v>
      </c>
      <c r="P16" s="913"/>
      <c r="Q16" s="914"/>
      <c r="R16" s="912" t="s">
        <v>116</v>
      </c>
      <c r="S16" s="913"/>
      <c r="T16" s="914"/>
      <c r="U16" s="912" t="s">
        <v>116</v>
      </c>
      <c r="V16" s="913"/>
      <c r="W16" s="914"/>
      <c r="X16" s="913" t="s">
        <v>116</v>
      </c>
      <c r="Y16" s="913"/>
      <c r="Z16" s="915"/>
    </row>
    <row r="17" spans="1:26" ht="14.25" customHeight="1" x14ac:dyDescent="0.3">
      <c r="A17" s="38"/>
      <c r="B17" s="455"/>
      <c r="C17" s="267"/>
      <c r="D17" s="46" t="s">
        <v>64</v>
      </c>
      <c r="E17" s="268" t="s">
        <v>65</v>
      </c>
      <c r="F17" s="267"/>
      <c r="G17" s="48" t="s">
        <v>64</v>
      </c>
      <c r="H17" s="268" t="s">
        <v>65</v>
      </c>
      <c r="I17" s="267"/>
      <c r="J17" s="48" t="s">
        <v>64</v>
      </c>
      <c r="K17" s="268" t="s">
        <v>65</v>
      </c>
      <c r="L17" s="267"/>
      <c r="M17" s="48" t="s">
        <v>64</v>
      </c>
      <c r="N17" s="268" t="s">
        <v>65</v>
      </c>
      <c r="O17" s="267"/>
      <c r="P17" s="48" t="s">
        <v>64</v>
      </c>
      <c r="Q17" s="268" t="s">
        <v>65</v>
      </c>
      <c r="R17" s="267"/>
      <c r="S17" s="48" t="s">
        <v>64</v>
      </c>
      <c r="T17" s="268" t="s">
        <v>65</v>
      </c>
      <c r="U17" s="267"/>
      <c r="V17" s="48" t="s">
        <v>64</v>
      </c>
      <c r="W17" s="268" t="s">
        <v>65</v>
      </c>
      <c r="X17" s="255"/>
      <c r="Y17" s="48" t="s">
        <v>64</v>
      </c>
      <c r="Z17" s="47" t="s">
        <v>65</v>
      </c>
    </row>
    <row r="18" spans="1:26" ht="14.25" customHeight="1" x14ac:dyDescent="0.35">
      <c r="A18" s="37" t="str">
        <f>CONCATENATE(VALUE(LEFT(A14,1))+1,"a")</f>
        <v>6a</v>
      </c>
      <c r="B18" s="452"/>
      <c r="C18" s="269" t="s">
        <v>66</v>
      </c>
      <c r="D18" s="49">
        <f>36-8</f>
        <v>28</v>
      </c>
      <c r="E18" s="295">
        <v>8</v>
      </c>
      <c r="F18" s="269" t="s">
        <v>66</v>
      </c>
      <c r="G18" s="50"/>
      <c r="H18" s="276"/>
      <c r="I18" s="269" t="s">
        <v>66</v>
      </c>
      <c r="J18" s="50"/>
      <c r="K18" s="276"/>
      <c r="L18" s="269" t="s">
        <v>66</v>
      </c>
      <c r="M18" s="50"/>
      <c r="N18" s="276"/>
      <c r="O18" s="269" t="s">
        <v>66</v>
      </c>
      <c r="P18" s="50"/>
      <c r="Q18" s="276"/>
      <c r="R18" s="269" t="s">
        <v>66</v>
      </c>
      <c r="S18" s="50"/>
      <c r="T18" s="276"/>
      <c r="U18" s="269" t="s">
        <v>66</v>
      </c>
      <c r="V18" s="50"/>
      <c r="W18" s="276"/>
      <c r="X18" s="256" t="s">
        <v>66</v>
      </c>
      <c r="Y18" s="50"/>
      <c r="Z18" s="51"/>
    </row>
    <row r="19" spans="1:26" ht="14.25" customHeight="1" x14ac:dyDescent="0.35">
      <c r="A19" s="37" t="str">
        <f>CONCATENATE(VALUE(LEFT(A18,1)),"b")</f>
        <v>6b</v>
      </c>
      <c r="B19" s="452"/>
      <c r="C19" s="269" t="s">
        <v>67</v>
      </c>
      <c r="D19" s="49">
        <f>24-8</f>
        <v>16</v>
      </c>
      <c r="E19" s="295">
        <v>8</v>
      </c>
      <c r="F19" s="269" t="s">
        <v>67</v>
      </c>
      <c r="G19" s="50"/>
      <c r="H19" s="276"/>
      <c r="I19" s="269" t="s">
        <v>67</v>
      </c>
      <c r="J19" s="50"/>
      <c r="K19" s="276"/>
      <c r="L19" s="269" t="s">
        <v>67</v>
      </c>
      <c r="M19" s="50"/>
      <c r="N19" s="276"/>
      <c r="O19" s="269" t="s">
        <v>67</v>
      </c>
      <c r="P19" s="50"/>
      <c r="Q19" s="276"/>
      <c r="R19" s="269" t="s">
        <v>67</v>
      </c>
      <c r="S19" s="50"/>
      <c r="T19" s="276"/>
      <c r="U19" s="269" t="s">
        <v>67</v>
      </c>
      <c r="V19" s="50"/>
      <c r="W19" s="276"/>
      <c r="X19" s="256" t="s">
        <v>67</v>
      </c>
      <c r="Y19" s="50"/>
      <c r="Z19" s="51"/>
    </row>
    <row r="20" spans="1:26" ht="14.25" customHeight="1" x14ac:dyDescent="0.35">
      <c r="A20" s="37" t="str">
        <f>CONCATENATE(VALUE(LEFT(A19,1)),"c")</f>
        <v>6c</v>
      </c>
      <c r="B20" s="452"/>
      <c r="C20" s="269" t="s">
        <v>68</v>
      </c>
      <c r="D20" s="49">
        <f>24-8</f>
        <v>16</v>
      </c>
      <c r="E20" s="295">
        <v>8</v>
      </c>
      <c r="F20" s="269" t="s">
        <v>68</v>
      </c>
      <c r="G20" s="50"/>
      <c r="H20" s="276"/>
      <c r="I20" s="269" t="s">
        <v>68</v>
      </c>
      <c r="J20" s="50"/>
      <c r="K20" s="276"/>
      <c r="L20" s="269" t="s">
        <v>68</v>
      </c>
      <c r="M20" s="50"/>
      <c r="N20" s="276"/>
      <c r="O20" s="269" t="s">
        <v>68</v>
      </c>
      <c r="P20" s="50"/>
      <c r="Q20" s="276"/>
      <c r="R20" s="269" t="s">
        <v>68</v>
      </c>
      <c r="S20" s="50"/>
      <c r="T20" s="276"/>
      <c r="U20" s="269" t="s">
        <v>68</v>
      </c>
      <c r="V20" s="50"/>
      <c r="W20" s="276"/>
      <c r="X20" s="256" t="s">
        <v>68</v>
      </c>
      <c r="Y20" s="50"/>
      <c r="Z20" s="51"/>
    </row>
    <row r="21" spans="1:26" ht="14.25" customHeight="1" x14ac:dyDescent="0.35">
      <c r="A21" s="37" t="str">
        <f>CONCATENATE(VALUE(LEFT(A20,1)),"d")</f>
        <v>6d</v>
      </c>
      <c r="B21" s="452"/>
      <c r="C21" s="269" t="s">
        <v>69</v>
      </c>
      <c r="D21" s="49">
        <f>24-8</f>
        <v>16</v>
      </c>
      <c r="E21" s="295">
        <v>8</v>
      </c>
      <c r="F21" s="269" t="s">
        <v>69</v>
      </c>
      <c r="G21" s="50"/>
      <c r="H21" s="276"/>
      <c r="I21" s="269" t="s">
        <v>69</v>
      </c>
      <c r="J21" s="50"/>
      <c r="K21" s="276"/>
      <c r="L21" s="269" t="s">
        <v>69</v>
      </c>
      <c r="M21" s="50"/>
      <c r="N21" s="276"/>
      <c r="O21" s="269" t="s">
        <v>69</v>
      </c>
      <c r="P21" s="50"/>
      <c r="Q21" s="276"/>
      <c r="R21" s="269" t="s">
        <v>69</v>
      </c>
      <c r="S21" s="50"/>
      <c r="T21" s="276"/>
      <c r="U21" s="269" t="s">
        <v>69</v>
      </c>
      <c r="V21" s="50"/>
      <c r="W21" s="276"/>
      <c r="X21" s="256" t="s">
        <v>69</v>
      </c>
      <c r="Y21" s="50"/>
      <c r="Z21" s="51"/>
    </row>
    <row r="22" spans="1:26" ht="14.25" customHeight="1" x14ac:dyDescent="0.35">
      <c r="A22" s="44" t="str">
        <f>CONCATENATE(VALUE(LEFT(A21,1)),"e")</f>
        <v>6e</v>
      </c>
      <c r="B22" s="456"/>
      <c r="C22" s="269" t="s">
        <v>70</v>
      </c>
      <c r="D22" s="49">
        <f>24-8</f>
        <v>16</v>
      </c>
      <c r="E22" s="295">
        <v>8</v>
      </c>
      <c r="F22" s="269" t="s">
        <v>70</v>
      </c>
      <c r="G22" s="50"/>
      <c r="H22" s="276"/>
      <c r="I22" s="269" t="s">
        <v>70</v>
      </c>
      <c r="J22" s="50"/>
      <c r="K22" s="276"/>
      <c r="L22" s="269" t="s">
        <v>70</v>
      </c>
      <c r="M22" s="50"/>
      <c r="N22" s="276"/>
      <c r="O22" s="269" t="s">
        <v>70</v>
      </c>
      <c r="P22" s="50"/>
      <c r="Q22" s="276"/>
      <c r="R22" s="269" t="s">
        <v>70</v>
      </c>
      <c r="S22" s="50"/>
      <c r="T22" s="276"/>
      <c r="U22" s="269" t="s">
        <v>70</v>
      </c>
      <c r="V22" s="50"/>
      <c r="W22" s="276"/>
      <c r="X22" s="256" t="s">
        <v>70</v>
      </c>
      <c r="Y22" s="50"/>
      <c r="Z22" s="51"/>
    </row>
    <row r="23" spans="1:26" ht="14.25" customHeight="1" x14ac:dyDescent="0.35">
      <c r="A23" s="37" t="str">
        <f>CONCATENATE(VALUE(LEFT(A22,1)),"f")</f>
        <v>6f</v>
      </c>
      <c r="B23" s="452"/>
      <c r="C23" s="269" t="s">
        <v>71</v>
      </c>
      <c r="D23" s="49">
        <f>24-8</f>
        <v>16</v>
      </c>
      <c r="E23" s="295">
        <v>8</v>
      </c>
      <c r="F23" s="269" t="s">
        <v>71</v>
      </c>
      <c r="G23" s="50"/>
      <c r="H23" s="276"/>
      <c r="I23" s="269" t="s">
        <v>71</v>
      </c>
      <c r="J23" s="50"/>
      <c r="K23" s="276"/>
      <c r="L23" s="269" t="s">
        <v>71</v>
      </c>
      <c r="M23" s="50"/>
      <c r="N23" s="276"/>
      <c r="O23" s="269" t="s">
        <v>71</v>
      </c>
      <c r="P23" s="50"/>
      <c r="Q23" s="276"/>
      <c r="R23" s="269" t="s">
        <v>71</v>
      </c>
      <c r="S23" s="50"/>
      <c r="T23" s="276"/>
      <c r="U23" s="269" t="s">
        <v>71</v>
      </c>
      <c r="V23" s="50"/>
      <c r="W23" s="276"/>
      <c r="X23" s="256" t="s">
        <v>71</v>
      </c>
      <c r="Y23" s="50"/>
      <c r="Z23" s="51"/>
    </row>
    <row r="24" spans="1:26" ht="14.25" customHeight="1" x14ac:dyDescent="0.35">
      <c r="A24" s="279" t="str">
        <f>CONCATENATE(VALUE(LEFT(A23,1)),"g")</f>
        <v>6g</v>
      </c>
      <c r="B24" s="457"/>
      <c r="C24" s="286" t="s">
        <v>72</v>
      </c>
      <c r="D24" s="287">
        <f>36-8</f>
        <v>28</v>
      </c>
      <c r="E24" s="296">
        <v>8</v>
      </c>
      <c r="F24" s="286" t="s">
        <v>72</v>
      </c>
      <c r="G24" s="288"/>
      <c r="H24" s="289"/>
      <c r="I24" s="286" t="s">
        <v>72</v>
      </c>
      <c r="J24" s="288"/>
      <c r="K24" s="289"/>
      <c r="L24" s="286" t="s">
        <v>72</v>
      </c>
      <c r="M24" s="288"/>
      <c r="N24" s="289"/>
      <c r="O24" s="286" t="s">
        <v>72</v>
      </c>
      <c r="P24" s="288"/>
      <c r="Q24" s="289"/>
      <c r="R24" s="286" t="s">
        <v>72</v>
      </c>
      <c r="S24" s="288"/>
      <c r="T24" s="289"/>
      <c r="U24" s="286" t="s">
        <v>72</v>
      </c>
      <c r="V24" s="288"/>
      <c r="W24" s="289"/>
      <c r="X24" s="290" t="s">
        <v>72</v>
      </c>
      <c r="Y24" s="288"/>
      <c r="Z24" s="291"/>
    </row>
    <row r="25" spans="1:26" ht="14.25" customHeight="1" x14ac:dyDescent="0.35">
      <c r="A25" s="45"/>
      <c r="B25" s="451"/>
      <c r="C25" s="261" t="s">
        <v>207</v>
      </c>
      <c r="E25" s="277"/>
      <c r="F25" s="261" t="s">
        <v>207</v>
      </c>
      <c r="H25" s="277"/>
      <c r="I25" s="261" t="s">
        <v>207</v>
      </c>
      <c r="K25" s="277"/>
      <c r="L25" s="261" t="s">
        <v>207</v>
      </c>
      <c r="N25" s="277"/>
      <c r="O25" s="261" t="s">
        <v>207</v>
      </c>
      <c r="Q25" s="277"/>
      <c r="R25" s="261" t="s">
        <v>207</v>
      </c>
      <c r="T25" s="277"/>
      <c r="U25" s="261" t="s">
        <v>207</v>
      </c>
      <c r="W25" s="277"/>
      <c r="X25" s="41" t="s">
        <v>207</v>
      </c>
      <c r="Z25" s="278"/>
    </row>
    <row r="26" spans="1:26" ht="30" customHeight="1" x14ac:dyDescent="0.35">
      <c r="A26" s="249" t="s">
        <v>208</v>
      </c>
      <c r="B26" s="459" t="s">
        <v>172</v>
      </c>
      <c r="C26" s="918" t="s">
        <v>272</v>
      </c>
      <c r="D26" s="919"/>
      <c r="E26" s="305" t="s">
        <v>13</v>
      </c>
      <c r="F26" s="918" t="s">
        <v>272</v>
      </c>
      <c r="G26" s="919"/>
      <c r="H26" s="307"/>
      <c r="I26" s="918" t="s">
        <v>272</v>
      </c>
      <c r="J26" s="919"/>
      <c r="K26" s="307"/>
      <c r="L26" s="918" t="s">
        <v>272</v>
      </c>
      <c r="M26" s="919"/>
      <c r="N26" s="307"/>
      <c r="O26" s="918" t="s">
        <v>272</v>
      </c>
      <c r="P26" s="919"/>
      <c r="Q26" s="307"/>
      <c r="R26" s="918" t="s">
        <v>272</v>
      </c>
      <c r="S26" s="919"/>
      <c r="T26" s="307"/>
      <c r="U26" s="918" t="s">
        <v>272</v>
      </c>
      <c r="V26" s="919"/>
      <c r="W26" s="307"/>
      <c r="X26" s="918" t="s">
        <v>272</v>
      </c>
      <c r="Y26" s="919"/>
      <c r="Z26" s="309"/>
    </row>
    <row r="27" spans="1:26" ht="45" customHeight="1" x14ac:dyDescent="0.35">
      <c r="A27" s="294" t="s">
        <v>209</v>
      </c>
      <c r="B27" s="460" t="s">
        <v>172</v>
      </c>
      <c r="C27" s="920" t="s">
        <v>210</v>
      </c>
      <c r="D27" s="921"/>
      <c r="E27" s="306"/>
      <c r="F27" s="920" t="s">
        <v>210</v>
      </c>
      <c r="G27" s="921"/>
      <c r="H27" s="308"/>
      <c r="I27" s="920" t="s">
        <v>210</v>
      </c>
      <c r="J27" s="921"/>
      <c r="K27" s="308"/>
      <c r="L27" s="920" t="s">
        <v>210</v>
      </c>
      <c r="M27" s="921"/>
      <c r="N27" s="308"/>
      <c r="O27" s="920" t="s">
        <v>210</v>
      </c>
      <c r="P27" s="921"/>
      <c r="Q27" s="308"/>
      <c r="R27" s="920" t="s">
        <v>210</v>
      </c>
      <c r="S27" s="921"/>
      <c r="T27" s="308"/>
      <c r="U27" s="920" t="s">
        <v>210</v>
      </c>
      <c r="V27" s="921"/>
      <c r="W27" s="308"/>
      <c r="X27" s="921" t="s">
        <v>210</v>
      </c>
      <c r="Y27" s="921"/>
      <c r="Z27" s="310"/>
    </row>
    <row r="28" spans="1:26" ht="14.25" customHeight="1" x14ac:dyDescent="0.35">
      <c r="A28" s="45"/>
      <c r="B28" s="451"/>
      <c r="C28" s="261" t="s">
        <v>73</v>
      </c>
      <c r="D28" s="41"/>
      <c r="E28" s="292"/>
      <c r="F28" s="261" t="s">
        <v>73</v>
      </c>
      <c r="G28" s="41"/>
      <c r="H28" s="292"/>
      <c r="I28" s="261" t="s">
        <v>73</v>
      </c>
      <c r="J28" s="41"/>
      <c r="K28" s="292"/>
      <c r="L28" s="261" t="s">
        <v>73</v>
      </c>
      <c r="M28" s="41"/>
      <c r="N28" s="292"/>
      <c r="O28" s="261" t="s">
        <v>73</v>
      </c>
      <c r="P28" s="41"/>
      <c r="Q28" s="292"/>
      <c r="R28" s="261" t="s">
        <v>73</v>
      </c>
      <c r="S28" s="41"/>
      <c r="T28" s="292"/>
      <c r="U28" s="261" t="s">
        <v>73</v>
      </c>
      <c r="V28" s="41"/>
      <c r="W28" s="292"/>
      <c r="X28" s="41" t="s">
        <v>73</v>
      </c>
      <c r="Y28" s="41"/>
      <c r="Z28" s="293"/>
    </row>
    <row r="29" spans="1:26" ht="14.25" customHeight="1" x14ac:dyDescent="0.35">
      <c r="A29" s="37">
        <v>8</v>
      </c>
      <c r="B29" s="452" t="s">
        <v>172</v>
      </c>
      <c r="C29" s="271" t="s">
        <v>74</v>
      </c>
      <c r="D29" s="907">
        <v>1</v>
      </c>
      <c r="E29" s="908"/>
      <c r="F29" s="271" t="s">
        <v>74</v>
      </c>
      <c r="G29" s="922"/>
      <c r="H29" s="905"/>
      <c r="I29" s="271" t="s">
        <v>74</v>
      </c>
      <c r="J29" s="922"/>
      <c r="K29" s="905"/>
      <c r="L29" s="271" t="s">
        <v>74</v>
      </c>
      <c r="M29" s="922"/>
      <c r="N29" s="905"/>
      <c r="O29" s="271" t="s">
        <v>74</v>
      </c>
      <c r="P29" s="922"/>
      <c r="Q29" s="905"/>
      <c r="R29" s="271" t="s">
        <v>74</v>
      </c>
      <c r="S29" s="922"/>
      <c r="T29" s="905"/>
      <c r="U29" s="271" t="s">
        <v>74</v>
      </c>
      <c r="V29" s="922"/>
      <c r="W29" s="905"/>
      <c r="X29" s="257" t="s">
        <v>74</v>
      </c>
      <c r="Y29" s="922"/>
      <c r="Z29" s="906"/>
    </row>
    <row r="30" spans="1:26" ht="14.25" customHeight="1" x14ac:dyDescent="0.35">
      <c r="A30" s="37">
        <f>+A29+1</f>
        <v>9</v>
      </c>
      <c r="B30" s="452" t="s">
        <v>172</v>
      </c>
      <c r="C30" s="271" t="s">
        <v>75</v>
      </c>
      <c r="D30" s="923">
        <v>30500</v>
      </c>
      <c r="E30" s="924"/>
      <c r="F30" s="271" t="s">
        <v>75</v>
      </c>
      <c r="G30" s="925"/>
      <c r="H30" s="926"/>
      <c r="I30" s="271" t="s">
        <v>75</v>
      </c>
      <c r="J30" s="925"/>
      <c r="K30" s="926"/>
      <c r="L30" s="271" t="s">
        <v>75</v>
      </c>
      <c r="M30" s="925"/>
      <c r="N30" s="926"/>
      <c r="O30" s="271" t="s">
        <v>75</v>
      </c>
      <c r="P30" s="925"/>
      <c r="Q30" s="926"/>
      <c r="R30" s="271" t="s">
        <v>75</v>
      </c>
      <c r="S30" s="925"/>
      <c r="T30" s="926"/>
      <c r="U30" s="271" t="s">
        <v>75</v>
      </c>
      <c r="V30" s="925"/>
      <c r="W30" s="926"/>
      <c r="X30" s="257" t="s">
        <v>75</v>
      </c>
      <c r="Y30" s="925"/>
      <c r="Z30" s="927"/>
    </row>
    <row r="31" spans="1:26" ht="14.25" customHeight="1" x14ac:dyDescent="0.35">
      <c r="A31" s="37">
        <f>+A30+1</f>
        <v>10</v>
      </c>
      <c r="B31" s="452" t="s">
        <v>172</v>
      </c>
      <c r="C31" s="271" t="s">
        <v>76</v>
      </c>
      <c r="D31" s="923"/>
      <c r="E31" s="924"/>
      <c r="F31" s="271" t="s">
        <v>76</v>
      </c>
      <c r="G31" s="925"/>
      <c r="H31" s="926"/>
      <c r="I31" s="271" t="s">
        <v>76</v>
      </c>
      <c r="J31" s="925"/>
      <c r="K31" s="926"/>
      <c r="L31" s="271" t="s">
        <v>76</v>
      </c>
      <c r="M31" s="925"/>
      <c r="N31" s="926"/>
      <c r="O31" s="271" t="s">
        <v>76</v>
      </c>
      <c r="P31" s="925"/>
      <c r="Q31" s="926"/>
      <c r="R31" s="271" t="s">
        <v>76</v>
      </c>
      <c r="S31" s="925"/>
      <c r="T31" s="926"/>
      <c r="U31" s="271" t="s">
        <v>76</v>
      </c>
      <c r="V31" s="925"/>
      <c r="W31" s="926"/>
      <c r="X31" s="257" t="s">
        <v>76</v>
      </c>
      <c r="Y31" s="925"/>
      <c r="Z31" s="927"/>
    </row>
    <row r="32" spans="1:26" ht="14.25" customHeight="1" thickBot="1" x14ac:dyDescent="0.4">
      <c r="A32" s="52">
        <f>+A31+1</f>
        <v>11</v>
      </c>
      <c r="B32" s="461" t="s">
        <v>172</v>
      </c>
      <c r="C32" s="272" t="s">
        <v>77</v>
      </c>
      <c r="D32" s="928">
        <v>10000</v>
      </c>
      <c r="E32" s="929"/>
      <c r="F32" s="272" t="s">
        <v>77</v>
      </c>
      <c r="G32" s="930"/>
      <c r="H32" s="931"/>
      <c r="I32" s="272" t="s">
        <v>77</v>
      </c>
      <c r="J32" s="930"/>
      <c r="K32" s="931"/>
      <c r="L32" s="272" t="s">
        <v>77</v>
      </c>
      <c r="M32" s="930"/>
      <c r="N32" s="931"/>
      <c r="O32" s="272" t="s">
        <v>77</v>
      </c>
      <c r="P32" s="930"/>
      <c r="Q32" s="931"/>
      <c r="R32" s="272" t="s">
        <v>77</v>
      </c>
      <c r="S32" s="930"/>
      <c r="T32" s="931"/>
      <c r="U32" s="272" t="s">
        <v>77</v>
      </c>
      <c r="V32" s="930"/>
      <c r="W32" s="931"/>
      <c r="X32" s="258" t="s">
        <v>77</v>
      </c>
      <c r="Y32" s="930"/>
      <c r="Z32" s="932"/>
    </row>
  </sheetData>
  <sheetProtection algorithmName="SHA-512" hashValue="KZd1ilsnRifh6ms9TXokNcSNYChKv1sW/vWPj7j6fGc8GmTmfCE7T3l4N1hP+czIpdEufTnUGZek9Ft/b7xn2Q==" saltValue="kDtLZKLi9tGeKtBOM12AMQ==" spinCount="100000" sheet="1" objects="1" scenarios="1"/>
  <mergeCells count="100">
    <mergeCell ref="V31:W31"/>
    <mergeCell ref="Y31:Z31"/>
    <mergeCell ref="D32:E32"/>
    <mergeCell ref="G32:H32"/>
    <mergeCell ref="J32:K32"/>
    <mergeCell ref="M32:N32"/>
    <mergeCell ref="P32:Q32"/>
    <mergeCell ref="S32:T32"/>
    <mergeCell ref="V32:W32"/>
    <mergeCell ref="Y32:Z32"/>
    <mergeCell ref="D31:E31"/>
    <mergeCell ref="G31:H31"/>
    <mergeCell ref="J31:K31"/>
    <mergeCell ref="M31:N31"/>
    <mergeCell ref="P31:Q31"/>
    <mergeCell ref="S31:T31"/>
    <mergeCell ref="V29:W29"/>
    <mergeCell ref="Y29:Z29"/>
    <mergeCell ref="D30:E30"/>
    <mergeCell ref="G30:H30"/>
    <mergeCell ref="J30:K30"/>
    <mergeCell ref="M30:N30"/>
    <mergeCell ref="P30:Q30"/>
    <mergeCell ref="S30:T30"/>
    <mergeCell ref="V30:W30"/>
    <mergeCell ref="Y30:Z30"/>
    <mergeCell ref="D29:E29"/>
    <mergeCell ref="G29:H29"/>
    <mergeCell ref="J29:K29"/>
    <mergeCell ref="M29:N29"/>
    <mergeCell ref="P29:Q29"/>
    <mergeCell ref="S29:T29"/>
    <mergeCell ref="U26:V26"/>
    <mergeCell ref="X26:Y26"/>
    <mergeCell ref="C27:D27"/>
    <mergeCell ref="F27:G27"/>
    <mergeCell ref="I27:J27"/>
    <mergeCell ref="L27:M27"/>
    <mergeCell ref="O27:P27"/>
    <mergeCell ref="R27:S27"/>
    <mergeCell ref="U27:V27"/>
    <mergeCell ref="X27:Y27"/>
    <mergeCell ref="C26:D26"/>
    <mergeCell ref="F26:G26"/>
    <mergeCell ref="I26:J26"/>
    <mergeCell ref="L26:M26"/>
    <mergeCell ref="O26:P26"/>
    <mergeCell ref="R26:S26"/>
    <mergeCell ref="V10:W10"/>
    <mergeCell ref="Y10:Z10"/>
    <mergeCell ref="C16:E16"/>
    <mergeCell ref="F16:H16"/>
    <mergeCell ref="I16:K16"/>
    <mergeCell ref="L16:N16"/>
    <mergeCell ref="O16:Q16"/>
    <mergeCell ref="R16:T16"/>
    <mergeCell ref="U16:W16"/>
    <mergeCell ref="X16:Z16"/>
    <mergeCell ref="D10:E10"/>
    <mergeCell ref="G10:H10"/>
    <mergeCell ref="J10:K10"/>
    <mergeCell ref="M10:N10"/>
    <mergeCell ref="P10:Q10"/>
    <mergeCell ref="S10:T10"/>
    <mergeCell ref="S9:T9"/>
    <mergeCell ref="V9:W9"/>
    <mergeCell ref="Y9:Z9"/>
    <mergeCell ref="D8:E8"/>
    <mergeCell ref="G8:H8"/>
    <mergeCell ref="J8:K8"/>
    <mergeCell ref="M8:N8"/>
    <mergeCell ref="P8:Q8"/>
    <mergeCell ref="S8:T8"/>
    <mergeCell ref="D9:E9"/>
    <mergeCell ref="G9:H9"/>
    <mergeCell ref="J9:K9"/>
    <mergeCell ref="M9:N9"/>
    <mergeCell ref="P9:Q9"/>
    <mergeCell ref="S7:T7"/>
    <mergeCell ref="V7:W7"/>
    <mergeCell ref="Y7:Z7"/>
    <mergeCell ref="V8:W8"/>
    <mergeCell ref="Y8:Z8"/>
    <mergeCell ref="D7:E7"/>
    <mergeCell ref="G7:H7"/>
    <mergeCell ref="J7:K7"/>
    <mergeCell ref="M7:N7"/>
    <mergeCell ref="P7:Q7"/>
    <mergeCell ref="C1:N1"/>
    <mergeCell ref="O1:Z1"/>
    <mergeCell ref="C3:N3"/>
    <mergeCell ref="O3:Z3"/>
    <mergeCell ref="C5:E5"/>
    <mergeCell ref="F5:H5"/>
    <mergeCell ref="I5:K5"/>
    <mergeCell ref="L5:N5"/>
    <mergeCell ref="O5:Q5"/>
    <mergeCell ref="R5:T5"/>
    <mergeCell ref="U5:W5"/>
    <mergeCell ref="X5:Z5"/>
  </mergeCells>
  <dataValidations count="16">
    <dataValidation allowBlank="1" showInputMessage="1" showErrorMessage="1" prompt="Report the total annual miles driven by the vehicles reported on Line 8 as well as any mileage driven by staff using their personal vehicles." sqref="B32" xr:uid="{00000000-0002-0000-1A00-000000000000}"/>
    <dataValidation allowBlank="1" showInputMessage="1" showErrorMessage="1" prompt="As applicable, report the average monthly lease cost of the vehicles assigned to the residence." sqref="B31" xr:uid="{00000000-0002-0000-1A00-000001000000}"/>
    <dataValidation allowBlank="1" showInputMessage="1" showErrorMessage="1" prompt="As applicable, report the average purchase price of the vehicles assigned to the residence." sqref="B30" xr:uid="{00000000-0002-0000-1A00-000002000000}"/>
    <dataValidation allowBlank="1" showInputMessage="1" showErrorMessage="1" prompt="Report the number of vehicles assigned to the home." sqref="B29" xr:uid="{00000000-0002-0000-1A00-000003000000}"/>
    <dataValidation allowBlank="1" showInputMessage="1" showErrorMessage="1" prompt="If remote monitoring is used, input the number of hours per week where remote monitoring occurs without staff present in the residence. " sqref="B27" xr:uid="{00000000-0002-0000-1A00-000004000000}"/>
    <dataValidation allowBlank="1" showInputMessage="1" showErrorMessage="1" prompt="Report whether remote monitoring is used in the home such that the home is unstaffed at some times when one or more residents are present." sqref="B26" xr:uid="{00000000-0002-0000-1A00-000005000000}"/>
    <dataValidation allowBlank="1" showInputMessage="1" showErrorMessage="1" prompt="See page 9 of the instructions." sqref="B12 B16" xr:uid="{00000000-0002-0000-1A00-000006000000}"/>
    <dataValidation allowBlank="1" showInputMessage="1" showErrorMessage="1" prompt="Using the drop-down, report whether the home is staffed by live in staff or shift staff. For the purposes of this survey, ‘live-in’ staff refers to staff who reside in the home." sqref="B10" xr:uid="{00000000-0002-0000-1A00-000007000000}"/>
    <dataValidation allowBlank="1" showInputMessage="1" showErrorMessage="1" prompt="Report the maximum number of individuals that the house is approved to serve on an ongoing basis." sqref="B9" xr:uid="{00000000-0002-0000-1A00-000008000000}"/>
    <dataValidation type="list" allowBlank="1" showInputMessage="1" showErrorMessage="1" sqref="G8:H8 J8:K8 M8:N8 P8:Q8 S8:T8 V8:W8 Y8:Z8" xr:uid="{00000000-0002-0000-1A00-000009000000}">
      <formula1>"House,Duplex,Apartment,Mobile Home"</formula1>
    </dataValidation>
    <dataValidation type="list" allowBlank="1" showInputMessage="1" showErrorMessage="1" sqref="E26 H26 K26 N26 Q26 T26 W26 Z26" xr:uid="{00000000-0002-0000-1A00-00000A000000}">
      <formula1>"Yes,No"</formula1>
    </dataValidation>
    <dataValidation type="list" allowBlank="1" showInputMessage="1" showErrorMessage="1" sqref="D8:E8" xr:uid="{00000000-0002-0000-1A00-00000B000000}">
      <formula1>"House,Duplex,Apartment"</formula1>
    </dataValidation>
    <dataValidation type="list" allowBlank="1" showInputMessage="1" showErrorMessage="1" sqref="J10:K10 G10:H10 M10:N10 V10:W10 S10:T10 P10:Q10 Y10:Z10" xr:uid="{00000000-0002-0000-1A00-00000C000000}">
      <formula1>$AE$6:$AE$7</formula1>
    </dataValidation>
    <dataValidation type="decimal" operator="greaterThanOrEqual" allowBlank="1" showInputMessage="1" showErrorMessage="1" error="Please enter a valid number." sqref="J18:K24 M18:N24 P18:Q24 S18:T24 V18:W24 Y18:Z24 Y13:Z14 S13:T14 P13:Q14 M13:N14 J13:K14 G13:H14 V13:W14 G18:H24" xr:uid="{00000000-0002-0000-1A00-00000D000000}">
      <formula1>0</formula1>
    </dataValidation>
    <dataValidation type="whole" allowBlank="1" showInputMessage="1" showErrorMessage="1" sqref="J9:K9 M9:N9 P9:Q9 S9:T9 V9:W9 G9:H9 Y9:Z9" xr:uid="{00000000-0002-0000-1A00-00000E000000}">
      <formula1>0</formula1>
      <formula2>20</formula2>
    </dataValidation>
    <dataValidation type="decimal" operator="greaterThanOrEqual" allowBlank="1" showInputMessage="1" showErrorMessage="1" error="Please input a valid number." sqref="Y29:Z32 V29:W32 S29:T32 P29:Q32 M29:N32 J29:K32 G29:H32" xr:uid="{00000000-0002-0000-1A00-00000F000000}">
      <formula1>0</formula1>
    </dataValidation>
  </dataValidations>
  <printOptions horizontalCentered="1"/>
  <pageMargins left="0.25" right="0.25" top="0.75" bottom="0.75" header="0.3" footer="0.3"/>
  <pageSetup scale="95" orientation="landscape" r:id="rId1"/>
  <headerFooter>
    <oddHeader>&amp;R&amp;"Times New Roman,Regular"Page &amp;P of &amp;N</oddHeader>
    <oddFooter>&amp;R&amp;"Times New Roman,Regular" printed &amp;D&amp;L&amp;"Times New Roman,Regular"Questions? Contact Stephen Pawlowski with Health Management Associates at spawlowski@healthmanagement.com or (602) 466-9840.</oddFooter>
  </headerFooter>
  <colBreaks count="1" manualBreakCount="1">
    <brk id="14" max="31" man="1"/>
  </colBreaks>
  <ignoredErrors>
    <ignoredError sqref="D7"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U23"/>
  <sheetViews>
    <sheetView showGridLines="0" zoomScaleNormal="100" zoomScaleSheetLayoutView="100" zoomScalePageLayoutView="90" workbookViewId="0">
      <pane ySplit="5" topLeftCell="A6" activePane="bottomLeft" state="frozen"/>
      <selection sqref="A1:D1"/>
      <selection pane="bottomLeft" activeCell="C7" sqref="C7:D7"/>
    </sheetView>
  </sheetViews>
  <sheetFormatPr defaultColWidth="9.1796875" defaultRowHeight="14.5" x14ac:dyDescent="0.35"/>
  <cols>
    <col min="1" max="1" width="5.7265625" style="116" customWidth="1"/>
    <col min="2" max="2" width="60.7265625" style="16" customWidth="1"/>
    <col min="3" max="3" width="30.7265625" style="16" customWidth="1"/>
    <col min="4" max="4" width="33.7265625" style="16" customWidth="1"/>
    <col min="5" max="5" width="3.453125" style="142" bestFit="1" customWidth="1"/>
    <col min="6" max="15" width="9.1796875" style="16" customWidth="1"/>
    <col min="16" max="20" width="9.1796875" style="16"/>
    <col min="21" max="21" width="0" style="16" hidden="1" customWidth="1"/>
    <col min="22" max="16384" width="9.1796875" style="16"/>
  </cols>
  <sheetData>
    <row r="1" spans="1:21" x14ac:dyDescent="0.35">
      <c r="A1" s="767" t="str">
        <f>IF(ISBLANK(C7),"",C7)</f>
        <v/>
      </c>
      <c r="B1" s="767"/>
      <c r="C1" s="767"/>
      <c r="D1" s="767"/>
    </row>
    <row r="3" spans="1:21" x14ac:dyDescent="0.35">
      <c r="A3" s="768" t="s">
        <v>197</v>
      </c>
      <c r="B3" s="768"/>
      <c r="C3" s="768"/>
      <c r="D3" s="768"/>
    </row>
    <row r="4" spans="1:21" x14ac:dyDescent="0.35">
      <c r="U4" s="119">
        <f>SUM(U7:U23)</f>
        <v>0</v>
      </c>
    </row>
    <row r="5" spans="1:21" x14ac:dyDescent="0.35">
      <c r="A5" s="504" t="s">
        <v>0</v>
      </c>
      <c r="B5" s="505" t="s">
        <v>1</v>
      </c>
      <c r="C5" s="769" t="s">
        <v>32</v>
      </c>
      <c r="D5" s="770"/>
    </row>
    <row r="6" spans="1:21" x14ac:dyDescent="0.35">
      <c r="A6" s="506"/>
      <c r="B6" s="118" t="s">
        <v>153</v>
      </c>
      <c r="D6" s="507"/>
    </row>
    <row r="7" spans="1:21" x14ac:dyDescent="0.35">
      <c r="A7" s="508">
        <v>1</v>
      </c>
      <c r="B7" s="117" t="s">
        <v>155</v>
      </c>
      <c r="C7" s="771"/>
      <c r="D7" s="772"/>
      <c r="U7" s="16">
        <f>LEN(C7)</f>
        <v>0</v>
      </c>
    </row>
    <row r="8" spans="1:21" ht="14.5" customHeight="1" x14ac:dyDescent="0.35">
      <c r="A8" s="510">
        <v>2</v>
      </c>
      <c r="B8" s="773" t="s">
        <v>333</v>
      </c>
      <c r="C8" s="774"/>
      <c r="D8" s="509"/>
      <c r="E8" s="401" t="s">
        <v>172</v>
      </c>
      <c r="U8" s="16">
        <f>LEN(C8)</f>
        <v>0</v>
      </c>
    </row>
    <row r="9" spans="1:21" x14ac:dyDescent="0.35">
      <c r="A9" s="508">
        <v>3</v>
      </c>
      <c r="B9" s="780" t="s">
        <v>169</v>
      </c>
      <c r="C9" s="781"/>
      <c r="D9" s="509"/>
      <c r="E9" s="401"/>
      <c r="U9" s="16">
        <f>LEN(C9)</f>
        <v>0</v>
      </c>
    </row>
    <row r="10" spans="1:21" x14ac:dyDescent="0.35">
      <c r="A10" s="508">
        <v>4</v>
      </c>
      <c r="B10" s="780" t="s">
        <v>170</v>
      </c>
      <c r="C10" s="781"/>
      <c r="D10" s="766"/>
      <c r="E10" s="401"/>
      <c r="U10" s="16">
        <f>LEN(C10)</f>
        <v>0</v>
      </c>
    </row>
    <row r="11" spans="1:21" x14ac:dyDescent="0.35">
      <c r="A11" s="510">
        <v>5</v>
      </c>
      <c r="B11" s="782" t="s">
        <v>171</v>
      </c>
      <c r="C11" s="783"/>
      <c r="D11" s="511"/>
      <c r="E11" s="401"/>
      <c r="U11" s="16">
        <f>LEN(C11)</f>
        <v>0</v>
      </c>
    </row>
    <row r="12" spans="1:21" ht="15.75" customHeight="1" x14ac:dyDescent="0.35">
      <c r="A12" s="512"/>
      <c r="B12" s="784" t="s">
        <v>303</v>
      </c>
      <c r="C12" s="785"/>
      <c r="D12" s="786"/>
      <c r="E12" s="401"/>
    </row>
    <row r="13" spans="1:21" x14ac:dyDescent="0.35">
      <c r="A13" s="513">
        <v>6</v>
      </c>
      <c r="B13" s="773" t="s">
        <v>304</v>
      </c>
      <c r="C13" s="774"/>
      <c r="D13" s="772"/>
      <c r="E13" s="401"/>
    </row>
    <row r="14" spans="1:21" x14ac:dyDescent="0.35">
      <c r="A14" s="513">
        <v>7</v>
      </c>
      <c r="B14" s="780" t="s">
        <v>305</v>
      </c>
      <c r="C14" s="781"/>
      <c r="D14" s="772"/>
      <c r="E14" s="401"/>
    </row>
    <row r="15" spans="1:21" x14ac:dyDescent="0.35">
      <c r="A15" s="513">
        <v>8</v>
      </c>
      <c r="B15" s="780" t="s">
        <v>306</v>
      </c>
      <c r="C15" s="781"/>
      <c r="D15" s="766"/>
      <c r="E15" s="401"/>
    </row>
    <row r="16" spans="1:21" x14ac:dyDescent="0.35">
      <c r="A16" s="513">
        <v>9</v>
      </c>
      <c r="B16" s="782" t="s">
        <v>307</v>
      </c>
      <c r="C16" s="783"/>
      <c r="D16" s="787"/>
      <c r="E16" s="401"/>
    </row>
    <row r="17" spans="1:21" x14ac:dyDescent="0.35">
      <c r="A17" s="398"/>
      <c r="B17" s="399" t="s">
        <v>334</v>
      </c>
      <c r="C17" s="399"/>
      <c r="D17" s="514"/>
      <c r="E17" s="401"/>
    </row>
    <row r="18" spans="1:21" ht="16.5" customHeight="1" x14ac:dyDescent="0.35">
      <c r="A18" s="515">
        <f>A16+1</f>
        <v>10</v>
      </c>
      <c r="B18" s="777" t="s">
        <v>471</v>
      </c>
      <c r="C18" s="778"/>
      <c r="D18" s="517"/>
      <c r="E18" s="401" t="s">
        <v>172</v>
      </c>
    </row>
    <row r="19" spans="1:21" ht="16.5" customHeight="1" x14ac:dyDescent="0.35">
      <c r="A19" s="515">
        <f>+A18+1</f>
        <v>11</v>
      </c>
      <c r="B19" s="777" t="s">
        <v>335</v>
      </c>
      <c r="C19" s="778"/>
      <c r="D19" s="517"/>
      <c r="E19" s="401" t="s">
        <v>172</v>
      </c>
    </row>
    <row r="20" spans="1:21" ht="15" customHeight="1" x14ac:dyDescent="0.35">
      <c r="A20" s="508">
        <f>+A19+1</f>
        <v>12</v>
      </c>
      <c r="B20" s="773" t="s">
        <v>472</v>
      </c>
      <c r="C20" s="779"/>
      <c r="D20" s="518"/>
      <c r="E20" s="401" t="s">
        <v>172</v>
      </c>
    </row>
    <row r="21" spans="1:21" x14ac:dyDescent="0.35">
      <c r="A21" s="516">
        <f>+A20+1</f>
        <v>13</v>
      </c>
      <c r="B21" s="775" t="s">
        <v>35</v>
      </c>
      <c r="C21" s="776"/>
      <c r="D21" s="519">
        <f>SUM(D18:D20)</f>
        <v>0</v>
      </c>
      <c r="E21" s="401" t="s">
        <v>172</v>
      </c>
      <c r="U21" s="16">
        <f>LEN(C21)</f>
        <v>0</v>
      </c>
    </row>
    <row r="22" spans="1:21" x14ac:dyDescent="0.35">
      <c r="U22" s="16">
        <f>LEN(C22)</f>
        <v>0</v>
      </c>
    </row>
    <row r="23" spans="1:21" x14ac:dyDescent="0.35">
      <c r="U23" s="16">
        <f>LEN(C23)</f>
        <v>0</v>
      </c>
    </row>
  </sheetData>
  <sheetProtection algorithmName="SHA-512" hashValue="gq6fU4TmWdEPl53hL4ahWot6FWsb1fDRN4v+AI8x4+GBCBqHV1sFSjjYrYwVtuG+hjjqtehJwPY+GYsEaZm/5A==" saltValue="EFc6lkHhVaA5YBKGol3eug==" spinCount="100000" sheet="1" objects="1" scenarios="1"/>
  <mergeCells count="22">
    <mergeCell ref="B21:C21"/>
    <mergeCell ref="B18:C18"/>
    <mergeCell ref="B20:C20"/>
    <mergeCell ref="B9:C9"/>
    <mergeCell ref="B10:C10"/>
    <mergeCell ref="B11:C11"/>
    <mergeCell ref="B16:C16"/>
    <mergeCell ref="B19:C19"/>
    <mergeCell ref="B15:C15"/>
    <mergeCell ref="B12:D12"/>
    <mergeCell ref="B13:C13"/>
    <mergeCell ref="D13"/>
    <mergeCell ref="B14:C14"/>
    <mergeCell ref="D14"/>
    <mergeCell ref="D15"/>
    <mergeCell ref="D16"/>
    <mergeCell ref="D10"/>
    <mergeCell ref="A1:D1"/>
    <mergeCell ref="A3:D3"/>
    <mergeCell ref="C5:D5"/>
    <mergeCell ref="C7:D7"/>
    <mergeCell ref="B8:C8"/>
  </mergeCells>
  <dataValidations count="6">
    <dataValidation allowBlank="1" showInputMessage="1" showErrorMessage="1" prompt="Report income received on behalf of individuals, such as SSI/SSDI, state supplements, and other revenue sources used to support room and board expenses for participants." sqref="E19" xr:uid="{00000000-0002-0000-0100-000000000000}"/>
    <dataValidation allowBlank="1" showInputMessage="1" showErrorMessage="1" prompt="Input revenues associated with any other programs operated by your organization (for example, behavioral health services)." sqref="E20" xr:uid="{00000000-0002-0000-0100-000001000000}"/>
    <dataValidation allowBlank="1" showInputMessage="1" showErrorMessage="1" prompt="This Line will sum the amounts reported on Lines 10 through 12  to calculate total agency revenue for your organization’s most recently completed fiscal year." sqref="E21" xr:uid="{00000000-0002-0000-0100-000002000000}"/>
    <dataValidation type="decimal" operator="greaterThanOrEqual" allowBlank="1" showInputMessage="1" showErrorMessage="1" error="Please enter a valid number." sqref="D18:D20" xr:uid="{00000000-0002-0000-0100-000003000000}">
      <formula1>0</formula1>
    </dataValidation>
    <dataValidation allowBlank="1" showInputMessage="1" showErrorMessage="1" prompt="Report the name of the person responsible for the information submitted in the survey and to whom any questions can be addressed. In Lines 3 through 5, report the individual's job title, phone number, and email address." sqref="E8" xr:uid="{EC3EAB7C-3CF8-4F62-BA41-6CE00EF886CA}"/>
    <dataValidation allowBlank="1" showInputMessage="1" showErrorMessage="1" prompt="Report all revenues associated with your agency’s I/DD services, including payments from DDSD and all other sources (e.g.,. other payers, grants, and donations). Exclude individuals' SSI/ SSDI and other revenues that cover room and board costs. " sqref="E18" xr:uid="{13ED7A2C-0B6B-4A38-B858-F8740E15FB03}"/>
  </dataValidations>
  <printOptions horizontalCentered="1"/>
  <pageMargins left="0.25" right="0.25" top="0.75" bottom="0.75" header="0.3" footer="0.3"/>
  <pageSetup scale="95" orientation="landscape" r:id="rId1"/>
  <headerFooter>
    <oddHeader>&amp;C&amp;"Times New Roman,Bold"Vermont Department of Disabilities, Aging and Independent Living
Review of HCBS Payment Methodologies and Rates - Provider Survey&amp;R&amp;"Times New Roman,Regular"Page &amp;P of &amp;N</oddHeader>
    <oddFooter>&amp;R&amp;"Times New Roman,Regular" printed &amp;D&amp;L&amp;"Times New Roman,Regular"Questions? Contact Stephen Pawlowski with Health Management Associates at spawlowski@healthmanagement.com or (602) 466-9840.</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6"/>
  <dimension ref="A1:G27"/>
  <sheetViews>
    <sheetView workbookViewId="0">
      <pane ySplit="5" topLeftCell="A6" activePane="bottomLeft" state="frozen"/>
      <selection pane="bottomLeft" activeCell="D7" sqref="D7"/>
    </sheetView>
  </sheetViews>
  <sheetFormatPr defaultColWidth="8.81640625" defaultRowHeight="14.5" x14ac:dyDescent="0.35"/>
  <cols>
    <col min="1" max="1" width="5.7265625" style="120" customWidth="1"/>
    <col min="2" max="2" width="110.7265625" style="120" customWidth="1"/>
    <col min="3" max="4" width="9.7265625" style="120" customWidth="1"/>
    <col min="5" max="5" width="3.453125" style="420" customWidth="1"/>
    <col min="6" max="16384" width="8.81640625" style="120"/>
  </cols>
  <sheetData>
    <row r="1" spans="1:5" x14ac:dyDescent="0.35">
      <c r="A1" s="767" t="str">
        <f>IF(ISBLANK('Contact Info &amp; Revenues'!C7),"",'Contact Info &amp; Revenues'!C7)</f>
        <v/>
      </c>
      <c r="B1" s="767"/>
      <c r="C1" s="767"/>
      <c r="D1" s="767"/>
      <c r="E1" s="411"/>
    </row>
    <row r="2" spans="1:5" x14ac:dyDescent="0.35">
      <c r="A2" s="96"/>
      <c r="B2" s="35"/>
      <c r="C2" s="35"/>
      <c r="D2" s="96"/>
      <c r="E2" s="442"/>
    </row>
    <row r="3" spans="1:5" x14ac:dyDescent="0.35">
      <c r="A3" s="881" t="s">
        <v>406</v>
      </c>
      <c r="B3" s="881"/>
      <c r="C3" s="881"/>
      <c r="D3" s="881"/>
      <c r="E3" s="412"/>
    </row>
    <row r="4" spans="1:5" x14ac:dyDescent="0.35">
      <c r="A4" s="203"/>
      <c r="B4" s="203"/>
      <c r="C4" s="203"/>
      <c r="D4" s="203"/>
      <c r="E4" s="413"/>
    </row>
    <row r="5" spans="1:5" ht="15" customHeight="1" x14ac:dyDescent="0.35">
      <c r="A5" s="594" t="s">
        <v>0</v>
      </c>
      <c r="B5" s="595" t="s">
        <v>1</v>
      </c>
      <c r="C5" s="602" t="s">
        <v>2</v>
      </c>
      <c r="D5" s="623" t="s">
        <v>32</v>
      </c>
      <c r="E5" s="414"/>
    </row>
    <row r="6" spans="1:5" ht="15" customHeight="1" x14ac:dyDescent="0.35">
      <c r="A6" s="607"/>
      <c r="B6" s="624" t="s">
        <v>3</v>
      </c>
      <c r="C6" s="209"/>
      <c r="D6" s="632"/>
      <c r="E6" s="415"/>
    </row>
    <row r="7" spans="1:5" ht="15" customHeight="1" x14ac:dyDescent="0.35">
      <c r="A7" s="558">
        <v>1</v>
      </c>
      <c r="B7" s="210" t="s">
        <v>163</v>
      </c>
      <c r="C7" s="85">
        <v>19</v>
      </c>
      <c r="D7" s="615"/>
      <c r="E7" s="416"/>
    </row>
    <row r="8" spans="1:5" ht="15" customHeight="1" x14ac:dyDescent="0.35">
      <c r="A8" s="547">
        <f>+A7+1</f>
        <v>2</v>
      </c>
      <c r="B8" s="210" t="s">
        <v>296</v>
      </c>
      <c r="C8" s="95">
        <v>42</v>
      </c>
      <c r="D8" s="676"/>
      <c r="E8" s="416"/>
    </row>
    <row r="9" spans="1:5" ht="15" customHeight="1" x14ac:dyDescent="0.35">
      <c r="A9" s="547">
        <f>+A8+1</f>
        <v>3</v>
      </c>
      <c r="B9" s="210" t="s">
        <v>4</v>
      </c>
      <c r="C9" s="95">
        <v>3</v>
      </c>
      <c r="D9" s="676"/>
      <c r="E9" s="417" t="s">
        <v>172</v>
      </c>
    </row>
    <row r="10" spans="1:5" ht="15" customHeight="1" x14ac:dyDescent="0.35">
      <c r="A10" s="549"/>
      <c r="B10" s="86" t="s">
        <v>5</v>
      </c>
      <c r="C10" s="213"/>
      <c r="D10" s="605"/>
      <c r="E10" s="415"/>
    </row>
    <row r="11" spans="1:5" ht="15" customHeight="1" x14ac:dyDescent="0.35">
      <c r="A11" s="547">
        <f>+A9+1</f>
        <v>4</v>
      </c>
      <c r="B11" s="210" t="s">
        <v>319</v>
      </c>
      <c r="C11" s="233">
        <v>0.95</v>
      </c>
      <c r="D11" s="610"/>
      <c r="E11" s="419" t="s">
        <v>172</v>
      </c>
    </row>
    <row r="12" spans="1:5" ht="15" customHeight="1" x14ac:dyDescent="0.35">
      <c r="A12" s="547">
        <f>+A11+1</f>
        <v>5</v>
      </c>
      <c r="B12" s="219" t="s">
        <v>162</v>
      </c>
      <c r="C12" s="336">
        <v>32</v>
      </c>
      <c r="D12" s="677"/>
      <c r="E12" s="443"/>
    </row>
    <row r="13" spans="1:5" ht="15" customHeight="1" x14ac:dyDescent="0.35">
      <c r="A13" s="561">
        <f>+A12+1</f>
        <v>6</v>
      </c>
      <c r="B13" s="219" t="s">
        <v>6</v>
      </c>
      <c r="C13" s="337">
        <v>30</v>
      </c>
      <c r="D13" s="678"/>
      <c r="E13" s="444"/>
    </row>
    <row r="14" spans="1:5" ht="15" customHeight="1" x14ac:dyDescent="0.35">
      <c r="A14" s="549"/>
      <c r="B14" s="217" t="s">
        <v>33</v>
      </c>
      <c r="C14" s="213"/>
      <c r="D14" s="605"/>
      <c r="E14" s="418" t="s">
        <v>172</v>
      </c>
    </row>
    <row r="15" spans="1:5" ht="15" customHeight="1" x14ac:dyDescent="0.35">
      <c r="A15" s="558">
        <f>+A13+1</f>
        <v>7</v>
      </c>
      <c r="B15" s="218" t="s">
        <v>7</v>
      </c>
      <c r="C15" s="226">
        <v>40</v>
      </c>
      <c r="D15" s="613"/>
      <c r="E15" s="419"/>
    </row>
    <row r="16" spans="1:5" ht="15" customHeight="1" x14ac:dyDescent="0.35">
      <c r="A16" s="558">
        <f t="shared" ref="A16:A25" si="0">+A15+1</f>
        <v>8</v>
      </c>
      <c r="B16" s="219" t="s">
        <v>42</v>
      </c>
      <c r="C16" s="87">
        <v>39.5</v>
      </c>
      <c r="D16" s="613"/>
      <c r="E16" s="419"/>
    </row>
    <row r="17" spans="1:7" ht="15" customHeight="1" x14ac:dyDescent="0.35">
      <c r="A17" s="558">
        <f t="shared" si="0"/>
        <v>9</v>
      </c>
      <c r="B17" s="222" t="s">
        <v>8</v>
      </c>
      <c r="C17" s="87">
        <v>0</v>
      </c>
      <c r="D17" s="613"/>
      <c r="E17" s="419" t="s">
        <v>172</v>
      </c>
    </row>
    <row r="18" spans="1:7" ht="15" customHeight="1" x14ac:dyDescent="0.35">
      <c r="A18" s="558">
        <f t="shared" si="0"/>
        <v>10</v>
      </c>
      <c r="B18" s="222" t="s">
        <v>117</v>
      </c>
      <c r="C18" s="87">
        <v>0.25</v>
      </c>
      <c r="D18" s="613"/>
      <c r="E18" s="419"/>
      <c r="G18" s="221"/>
    </row>
    <row r="19" spans="1:7" ht="15" customHeight="1" x14ac:dyDescent="0.35">
      <c r="A19" s="558">
        <f t="shared" si="0"/>
        <v>11</v>
      </c>
      <c r="B19" s="222" t="s">
        <v>9</v>
      </c>
      <c r="C19" s="87">
        <v>0.25</v>
      </c>
      <c r="D19" s="613"/>
      <c r="E19" s="419" t="s">
        <v>172</v>
      </c>
      <c r="G19" s="221"/>
    </row>
    <row r="20" spans="1:7" ht="15" customHeight="1" x14ac:dyDescent="0.35">
      <c r="A20" s="558">
        <f t="shared" si="0"/>
        <v>12</v>
      </c>
      <c r="B20" s="129" t="s">
        <v>157</v>
      </c>
      <c r="C20" s="87">
        <v>0</v>
      </c>
      <c r="D20" s="613"/>
      <c r="E20" s="419" t="s">
        <v>172</v>
      </c>
      <c r="F20" s="228" t="str">
        <f>IF(AND(D20&gt;0,OR(B20="Other activities [type description here]",B20="")),"Error: No description for reported time","")</f>
        <v/>
      </c>
      <c r="G20" s="221"/>
    </row>
    <row r="21" spans="1:7" ht="15" customHeight="1" x14ac:dyDescent="0.35">
      <c r="A21" s="558">
        <f t="shared" si="0"/>
        <v>13</v>
      </c>
      <c r="B21" s="129" t="s">
        <v>157</v>
      </c>
      <c r="C21" s="87">
        <v>0</v>
      </c>
      <c r="D21" s="613"/>
      <c r="E21" s="419"/>
      <c r="F21" s="228" t="str">
        <f>IF(AND(D21&gt;0,OR(B21="Other activities [type description here]",B21="")),"Error: No description for reported time","")</f>
        <v/>
      </c>
    </row>
    <row r="22" spans="1:7" ht="15" customHeight="1" x14ac:dyDescent="0.35">
      <c r="A22" s="558">
        <f t="shared" si="0"/>
        <v>14</v>
      </c>
      <c r="B22" s="129" t="s">
        <v>157</v>
      </c>
      <c r="C22" s="87">
        <v>0</v>
      </c>
      <c r="D22" s="613"/>
      <c r="E22" s="419"/>
      <c r="F22" s="228" t="str">
        <f>IF(AND(D22&gt;0,OR(B22="Other activities [type description here]",B22="")),"Error: No description for reported time","")</f>
        <v/>
      </c>
      <c r="G22" s="221"/>
    </row>
    <row r="23" spans="1:7" ht="15" customHeight="1" x14ac:dyDescent="0.35">
      <c r="A23" s="558">
        <f t="shared" si="0"/>
        <v>15</v>
      </c>
      <c r="B23" s="232" t="str">
        <f>CONCATENATE("Has all time been allocated? (Total hours from Line ",A15," should equal sum of Lines ",A16," - ",A22,")")</f>
        <v>Has all time been allocated? (Total hours from Line 7 should equal sum of Lines 8 - 14)</v>
      </c>
      <c r="C23" s="87" t="str">
        <f>IF(C15=SUM(C16:C22),"Yes","No")</f>
        <v>Yes</v>
      </c>
      <c r="D23" s="614" t="str">
        <f>IF(ROUND(D15,2)=ROUND(SUM(D16:D22),2),"Yes","No")</f>
        <v>Yes</v>
      </c>
      <c r="E23" s="419" t="s">
        <v>172</v>
      </c>
    </row>
    <row r="24" spans="1:7" ht="15" customHeight="1" x14ac:dyDescent="0.35">
      <c r="A24" s="558">
        <f t="shared" si="0"/>
        <v>16</v>
      </c>
      <c r="B24" s="335" t="s">
        <v>10</v>
      </c>
      <c r="C24" s="87" t="s">
        <v>11</v>
      </c>
      <c r="D24" s="613"/>
      <c r="E24" s="419"/>
    </row>
    <row r="25" spans="1:7" ht="15" customHeight="1" x14ac:dyDescent="0.35">
      <c r="A25" s="561">
        <f t="shared" si="0"/>
        <v>17</v>
      </c>
      <c r="B25" s="681" t="s">
        <v>12</v>
      </c>
      <c r="C25" s="331" t="s">
        <v>13</v>
      </c>
      <c r="D25" s="680"/>
      <c r="E25" s="419"/>
    </row>
    <row r="26" spans="1:7" x14ac:dyDescent="0.35">
      <c r="A26" s="35"/>
      <c r="B26" s="34"/>
      <c r="C26" s="35"/>
      <c r="D26" s="34"/>
      <c r="E26" s="445"/>
    </row>
    <row r="27" spans="1:7" x14ac:dyDescent="0.35">
      <c r="A27" s="35"/>
      <c r="B27" s="34"/>
      <c r="C27" s="35"/>
      <c r="D27" s="34"/>
      <c r="E27" s="445"/>
    </row>
  </sheetData>
  <sheetProtection algorithmName="SHA-512" hashValue="m8V4L91Otq9MbvPGg1M7PizsJiGh6vxYWDKIkCY8GjVVvLKHrL+dPSuEddnVqyB/s4IGLXxHsTLUUkdGKibDmQ==" saltValue="r4rd2Y3jA16SFS0s8e9vWg==" spinCount="100000" sheet="1" objects="1" scenarios="1"/>
  <mergeCells count="2">
    <mergeCell ref="A3:D3"/>
    <mergeCell ref="A1:D1"/>
  </mergeCells>
  <conditionalFormatting sqref="B20:B22">
    <cfRule type="expression" dxfId="51" priority="3" stopIfTrue="1">
      <formula>IF(AND(D20&gt;0,B20="Other activities [type description here]"),TRUE,FALSE)</formula>
    </cfRule>
  </conditionalFormatting>
  <conditionalFormatting sqref="D25">
    <cfRule type="expression" dxfId="50" priority="2">
      <formula>IF(D24="No",TRUE,FALSE)</formula>
    </cfRule>
  </conditionalFormatting>
  <conditionalFormatting sqref="D23:E23">
    <cfRule type="expression" dxfId="49" priority="1">
      <formula>D23="NO"</formula>
    </cfRule>
  </conditionalFormatting>
  <dataValidations count="11">
    <dataValidation type="list" allowBlank="1" showInputMessage="1" showErrorMessage="1" sqref="C25" xr:uid="{00000000-0002-0000-1B00-000000000000}">
      <formula1>YesNo2</formula1>
    </dataValidation>
    <dataValidation allowBlank="1" showErrorMessage="1" prompt="Enter a job category that is considered to be a Behavioral Health Professional._x000a_" sqref="B7:B9 G22 G24 G17:G20 B11:B25" xr:uid="{00000000-0002-0000-1B00-000001000000}"/>
    <dataValidation allowBlank="1" showInputMessage="1" showErrorMessage="1" prompt="Input the number of hours per week that a direct care worker is providing other HCBS or direct care services in another program (for example, if they also provide Supervised Living services)." sqref="E17" xr:uid="{00000000-0002-0000-1B00-000002000000}"/>
    <dataValidation allowBlank="1" showInputMessage="1" showErrorMessage="1" prompt="Examples include staff meetings, filing employer required paperwork (not related to service delivery), and receiving counseling from a supervisor. Do not include time spent on training programs." sqref="E19" xr:uid="{00000000-0002-0000-1B00-000003000000}"/>
    <dataValidation type="list" allowBlank="1" showInputMessage="1" showErrorMessage="1" sqref="D24:D25" xr:uid="{00000000-0002-0000-1B00-000004000000}">
      <formula1>"Yes,No"</formula1>
    </dataValidation>
    <dataValidation type="decimal" operator="greaterThanOrEqual" allowBlank="1" showInputMessage="1" showErrorMessage="1" error="Please enter a valid number." sqref="D7:D9 D11:D13 D15:D22" xr:uid="{00000000-0002-0000-1B00-000006000000}">
      <formula1>0</formula1>
    </dataValidation>
    <dataValidation allowBlank="1" showInputMessage="1" showErrorMessage="1" prompt="If “No” appears on this Line, review and revise the appropriate hours." sqref="E23" xr:uid="{00000000-0002-0000-1B00-000008000000}"/>
    <dataValidation allowBlank="1" showInputMessage="1" showErrorMessage="1" prompt="'Regularly' is defined as at least one day per week.  Activities may be other paid services or unpaid supports." sqref="E11" xr:uid="{00000000-0002-0000-1B00-000009000000}"/>
    <dataValidation allowBlank="1" showInputMessage="1" showErrorMessage="1" prompt="If there are activities that are part of a direct care worker’s typical week, but not listed on the survey, type a description and indicate the number of hours per week that a direct care worker typically spends on that activity." sqref="E20" xr:uid="{8F9645A9-1B14-4BF5-A0BE-F0C1DD62CAD0}"/>
    <dataValidation allowBlank="1" showInputMessage="1" showErrorMessage="1" prompt="Report the average number of days per year a resident is not present in the home for any reason (hospitalization, family visits, etc.). For residents not in the home for a year, report an annualized figure-e.g., 4 absences in 6 months would be 8 per year" sqref="E9" xr:uid="{27231A98-4841-4B16-9219-62BAF980EBFD}"/>
    <dataValidation allowBlank="1" showInputMessage="1" showErrorMessage="1" prompt="See page 7 of the instructions." sqref="E14" xr:uid="{95D029C8-E641-444E-8D7C-C02C3ACF9C1E}"/>
  </dataValidations>
  <printOptions horizontalCentered="1"/>
  <pageMargins left="0.25" right="0.25" top="0.75" bottom="0.75" header="0.3" footer="0.3"/>
  <pageSetup scale="95" orientation="landscape" r:id="rId1"/>
  <headerFooter>
    <oddHeader>&amp;C&amp;"Times New Roman,Bold"Vermont Department of Disabilities, Aging and Independent Living
Review of HCBS Payment Methodologies and Rates - Provider Survey&amp;R&amp;"Times New Roman,Regular"Page &amp;P of &amp;N</oddHeader>
    <oddFooter>&amp;R&amp;"Times New Roman,Regular" printed &amp;D&amp;L&amp;"Times New Roman,Regular"Questions? Contact Stephen Pawlowski with Health Management Associates at spawlowski@healthmanagement.com or (602) 466-9840.</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7"/>
  <dimension ref="A1:AE36"/>
  <sheetViews>
    <sheetView zoomScaleNormal="100" workbookViewId="0">
      <pane ySplit="5" topLeftCell="A6" activePane="bottomLeft" state="frozen"/>
      <selection activeCell="E14" sqref="E14"/>
      <selection pane="bottomLeft" activeCell="D7" sqref="D7:E7"/>
    </sheetView>
  </sheetViews>
  <sheetFormatPr defaultColWidth="9.1796875" defaultRowHeight="14" x14ac:dyDescent="0.35"/>
  <cols>
    <col min="1" max="1" width="4.81640625" style="35" bestFit="1" customWidth="1"/>
    <col min="2" max="2" width="4.81640625" style="462" customWidth="1"/>
    <col min="3" max="3" width="15.26953125" style="34" customWidth="1"/>
    <col min="4" max="4" width="8.7265625" style="34" customWidth="1"/>
    <col min="5" max="5" width="8.1796875" style="34" customWidth="1"/>
    <col min="6" max="6" width="15.26953125" style="34" customWidth="1"/>
    <col min="7" max="7" width="8.7265625" style="34" customWidth="1"/>
    <col min="8" max="8" width="8.1796875" style="34" customWidth="1"/>
    <col min="9" max="9" width="15.26953125" style="34" customWidth="1"/>
    <col min="10" max="10" width="8.7265625" style="34" customWidth="1"/>
    <col min="11" max="11" width="8.1796875" style="34" customWidth="1"/>
    <col min="12" max="12" width="15.26953125" style="34" customWidth="1"/>
    <col min="13" max="13" width="8.7265625" style="34" customWidth="1"/>
    <col min="14" max="14" width="8.1796875" style="34" customWidth="1"/>
    <col min="15" max="15" width="15.26953125" style="34" customWidth="1"/>
    <col min="16" max="16" width="8.7265625" style="34" customWidth="1"/>
    <col min="17" max="17" width="8.1796875" style="34" customWidth="1"/>
    <col min="18" max="18" width="15.26953125" style="34" customWidth="1"/>
    <col min="19" max="19" width="8.7265625" style="34" customWidth="1"/>
    <col min="20" max="20" width="8.1796875" style="34" customWidth="1"/>
    <col min="21" max="21" width="15.26953125" style="34" customWidth="1"/>
    <col min="22" max="22" width="8.7265625" style="34" customWidth="1"/>
    <col min="23" max="23" width="8.1796875" style="34" customWidth="1"/>
    <col min="24" max="24" width="15.26953125" style="34" customWidth="1"/>
    <col min="25" max="25" width="8.7265625" style="34" customWidth="1"/>
    <col min="26" max="26" width="8.1796875" style="34" customWidth="1"/>
    <col min="27" max="27" width="9.1796875" style="34"/>
    <col min="28" max="28" width="7.54296875" style="34" customWidth="1"/>
    <col min="29" max="30" width="9.1796875" style="34"/>
    <col min="31" max="31" width="0" style="34" hidden="1" customWidth="1"/>
    <col min="32" max="16384" width="9.1796875" style="34"/>
  </cols>
  <sheetData>
    <row r="1" spans="1:31" ht="14.25" customHeight="1" x14ac:dyDescent="0.35">
      <c r="A1" s="1"/>
      <c r="B1" s="447"/>
      <c r="C1" s="767" t="str">
        <f>IF(ISBLANK('Contact Info &amp; Revenues'!C7),"",'Contact Info &amp; Revenues'!C7)</f>
        <v/>
      </c>
      <c r="D1" s="767"/>
      <c r="E1" s="767"/>
      <c r="F1" s="767"/>
      <c r="G1" s="767"/>
      <c r="H1" s="767"/>
      <c r="I1" s="767"/>
      <c r="J1" s="767"/>
      <c r="K1" s="767"/>
      <c r="L1" s="767"/>
      <c r="M1" s="767"/>
      <c r="N1" s="767"/>
      <c r="O1" s="767" t="str">
        <f>IF(ISBLANK('Contact Info &amp; Revenues'!C7),"",'Contact Info &amp; Revenues'!C7)</f>
        <v/>
      </c>
      <c r="P1" s="767"/>
      <c r="Q1" s="767"/>
      <c r="R1" s="767"/>
      <c r="S1" s="767"/>
      <c r="T1" s="767"/>
      <c r="U1" s="767"/>
      <c r="V1" s="767"/>
      <c r="W1" s="767"/>
      <c r="X1" s="767"/>
      <c r="Y1" s="767"/>
      <c r="Z1" s="767"/>
    </row>
    <row r="2" spans="1:31" ht="6" customHeight="1" x14ac:dyDescent="0.35">
      <c r="A2" s="36"/>
      <c r="B2" s="397"/>
      <c r="C2" s="36"/>
      <c r="D2" s="36"/>
      <c r="E2" s="36"/>
    </row>
    <row r="3" spans="1:31" ht="14.5" customHeight="1" x14ac:dyDescent="0.35">
      <c r="A3" s="96"/>
      <c r="B3" s="448"/>
      <c r="C3" s="881" t="s">
        <v>651</v>
      </c>
      <c r="D3" s="881"/>
      <c r="E3" s="881"/>
      <c r="F3" s="881"/>
      <c r="G3" s="881"/>
      <c r="H3" s="881"/>
      <c r="I3" s="881"/>
      <c r="J3" s="881"/>
      <c r="K3" s="881"/>
      <c r="L3" s="881"/>
      <c r="M3" s="881"/>
      <c r="N3" s="881"/>
      <c r="O3" s="881" t="s">
        <v>652</v>
      </c>
      <c r="P3" s="881"/>
      <c r="Q3" s="881"/>
      <c r="R3" s="881"/>
      <c r="S3" s="881"/>
      <c r="T3" s="881"/>
      <c r="U3" s="881"/>
      <c r="V3" s="881"/>
      <c r="W3" s="881"/>
      <c r="X3" s="881"/>
      <c r="Y3" s="881"/>
      <c r="Z3" s="881"/>
    </row>
    <row r="4" spans="1:31" ht="6" customHeight="1" thickBot="1" x14ac:dyDescent="0.4">
      <c r="A4" s="101"/>
      <c r="B4" s="449"/>
      <c r="C4" s="101"/>
      <c r="D4" s="101"/>
      <c r="E4" s="101"/>
      <c r="F4" s="101"/>
      <c r="G4" s="101"/>
      <c r="H4" s="101"/>
      <c r="I4" s="101"/>
      <c r="J4" s="101"/>
      <c r="K4" s="101"/>
      <c r="L4" s="101"/>
      <c r="M4" s="101"/>
      <c r="N4" s="101"/>
    </row>
    <row r="5" spans="1:31" ht="14.25" customHeight="1" x14ac:dyDescent="0.35">
      <c r="A5" s="298" t="s">
        <v>0</v>
      </c>
      <c r="B5" s="450"/>
      <c r="C5" s="894" t="s">
        <v>47</v>
      </c>
      <c r="D5" s="895"/>
      <c r="E5" s="896"/>
      <c r="F5" s="894" t="s">
        <v>48</v>
      </c>
      <c r="G5" s="895"/>
      <c r="H5" s="896"/>
      <c r="I5" s="894" t="s">
        <v>49</v>
      </c>
      <c r="J5" s="895"/>
      <c r="K5" s="896"/>
      <c r="L5" s="894" t="s">
        <v>50</v>
      </c>
      <c r="M5" s="895"/>
      <c r="N5" s="896"/>
      <c r="O5" s="894" t="s">
        <v>51</v>
      </c>
      <c r="P5" s="895"/>
      <c r="Q5" s="896"/>
      <c r="R5" s="894" t="s">
        <v>52</v>
      </c>
      <c r="S5" s="895"/>
      <c r="T5" s="896"/>
      <c r="U5" s="894" t="s">
        <v>53</v>
      </c>
      <c r="V5" s="895"/>
      <c r="W5" s="896"/>
      <c r="X5" s="897" t="s">
        <v>54</v>
      </c>
      <c r="Y5" s="895"/>
      <c r="Z5" s="898"/>
    </row>
    <row r="6" spans="1:31" ht="14.25" customHeight="1" x14ac:dyDescent="0.35">
      <c r="A6" s="45"/>
      <c r="B6" s="451"/>
      <c r="C6" s="270" t="s">
        <v>20</v>
      </c>
      <c r="D6" s="53"/>
      <c r="E6" s="299"/>
      <c r="F6" s="270" t="s">
        <v>20</v>
      </c>
      <c r="G6" s="53"/>
      <c r="H6" s="299"/>
      <c r="I6" s="270" t="s">
        <v>20</v>
      </c>
      <c r="J6" s="53"/>
      <c r="K6" s="299"/>
      <c r="L6" s="270" t="s">
        <v>20</v>
      </c>
      <c r="M6" s="53"/>
      <c r="N6" s="299"/>
      <c r="O6" s="270" t="s">
        <v>20</v>
      </c>
      <c r="P6" s="53"/>
      <c r="Q6" s="299"/>
      <c r="R6" s="270" t="s">
        <v>20</v>
      </c>
      <c r="S6" s="53"/>
      <c r="T6" s="299"/>
      <c r="U6" s="270" t="s">
        <v>20</v>
      </c>
      <c r="V6" s="53"/>
      <c r="W6" s="299"/>
      <c r="X6" s="81" t="s">
        <v>20</v>
      </c>
      <c r="Y6" s="53"/>
      <c r="Z6" s="54"/>
      <c r="AE6" s="34" t="s">
        <v>55</v>
      </c>
    </row>
    <row r="7" spans="1:31" ht="14.25" customHeight="1" x14ac:dyDescent="0.35">
      <c r="A7" s="37">
        <v>1</v>
      </c>
      <c r="B7" s="452"/>
      <c r="C7" s="259" t="s">
        <v>22</v>
      </c>
      <c r="D7" s="899" t="s">
        <v>44</v>
      </c>
      <c r="E7" s="900"/>
      <c r="F7" s="259" t="s">
        <v>22</v>
      </c>
      <c r="G7" s="901"/>
      <c r="H7" s="902"/>
      <c r="I7" s="259" t="s">
        <v>22</v>
      </c>
      <c r="J7" s="901"/>
      <c r="K7" s="902"/>
      <c r="L7" s="259" t="s">
        <v>22</v>
      </c>
      <c r="M7" s="901"/>
      <c r="N7" s="902"/>
      <c r="O7" s="259" t="s">
        <v>22</v>
      </c>
      <c r="P7" s="901"/>
      <c r="Q7" s="902"/>
      <c r="R7" s="259" t="s">
        <v>22</v>
      </c>
      <c r="S7" s="901"/>
      <c r="T7" s="902"/>
      <c r="U7" s="259" t="s">
        <v>22</v>
      </c>
      <c r="V7" s="901"/>
      <c r="W7" s="902"/>
      <c r="X7" s="250" t="s">
        <v>22</v>
      </c>
      <c r="Y7" s="901"/>
      <c r="Z7" s="903"/>
      <c r="AE7" s="34" t="s">
        <v>56</v>
      </c>
    </row>
    <row r="8" spans="1:31" ht="14.25" customHeight="1" x14ac:dyDescent="0.35">
      <c r="A8" s="37">
        <f>+A7+1</f>
        <v>2</v>
      </c>
      <c r="B8" s="452"/>
      <c r="C8" s="259" t="s">
        <v>57</v>
      </c>
      <c r="D8" s="907" t="s">
        <v>58</v>
      </c>
      <c r="E8" s="908"/>
      <c r="F8" s="259" t="s">
        <v>57</v>
      </c>
      <c r="G8" s="904"/>
      <c r="H8" s="905"/>
      <c r="I8" s="259" t="s">
        <v>57</v>
      </c>
      <c r="J8" s="904"/>
      <c r="K8" s="905"/>
      <c r="L8" s="259" t="s">
        <v>57</v>
      </c>
      <c r="M8" s="904"/>
      <c r="N8" s="905"/>
      <c r="O8" s="259" t="s">
        <v>57</v>
      </c>
      <c r="P8" s="904"/>
      <c r="Q8" s="905"/>
      <c r="R8" s="259" t="s">
        <v>57</v>
      </c>
      <c r="S8" s="904"/>
      <c r="T8" s="905"/>
      <c r="U8" s="259" t="s">
        <v>57</v>
      </c>
      <c r="V8" s="904"/>
      <c r="W8" s="905"/>
      <c r="X8" s="250" t="s">
        <v>57</v>
      </c>
      <c r="Y8" s="904"/>
      <c r="Z8" s="906"/>
    </row>
    <row r="9" spans="1:31" ht="14.25" customHeight="1" x14ac:dyDescent="0.35">
      <c r="A9" s="37">
        <f>+A8+1</f>
        <v>3</v>
      </c>
      <c r="B9" s="452" t="s">
        <v>172</v>
      </c>
      <c r="C9" s="259" t="s">
        <v>195</v>
      </c>
      <c r="D9" s="907">
        <v>4</v>
      </c>
      <c r="E9" s="908"/>
      <c r="F9" s="259" t="s">
        <v>195</v>
      </c>
      <c r="G9" s="904"/>
      <c r="H9" s="905"/>
      <c r="I9" s="259" t="s">
        <v>195</v>
      </c>
      <c r="J9" s="904"/>
      <c r="K9" s="905"/>
      <c r="L9" s="259" t="s">
        <v>195</v>
      </c>
      <c r="M9" s="904"/>
      <c r="N9" s="905"/>
      <c r="O9" s="259" t="s">
        <v>195</v>
      </c>
      <c r="P9" s="904"/>
      <c r="Q9" s="905"/>
      <c r="R9" s="259" t="s">
        <v>195</v>
      </c>
      <c r="S9" s="904"/>
      <c r="T9" s="905"/>
      <c r="U9" s="259" t="s">
        <v>195</v>
      </c>
      <c r="V9" s="904"/>
      <c r="W9" s="905"/>
      <c r="X9" s="250" t="s">
        <v>195</v>
      </c>
      <c r="Y9" s="904"/>
      <c r="Z9" s="906"/>
    </row>
    <row r="10" spans="1:31" ht="14.25" customHeight="1" x14ac:dyDescent="0.35">
      <c r="A10" s="44">
        <f>+A9+1</f>
        <v>4</v>
      </c>
      <c r="B10" s="453" t="s">
        <v>172</v>
      </c>
      <c r="C10" s="260" t="s">
        <v>60</v>
      </c>
      <c r="D10" s="916" t="s">
        <v>55</v>
      </c>
      <c r="E10" s="917"/>
      <c r="F10" s="260" t="s">
        <v>60</v>
      </c>
      <c r="G10" s="909"/>
      <c r="H10" s="910"/>
      <c r="I10" s="260" t="s">
        <v>60</v>
      </c>
      <c r="J10" s="909"/>
      <c r="K10" s="910"/>
      <c r="L10" s="260" t="s">
        <v>60</v>
      </c>
      <c r="M10" s="909"/>
      <c r="N10" s="910"/>
      <c r="O10" s="260" t="s">
        <v>60</v>
      </c>
      <c r="P10" s="909"/>
      <c r="Q10" s="910"/>
      <c r="R10" s="260" t="s">
        <v>60</v>
      </c>
      <c r="S10" s="909"/>
      <c r="T10" s="910"/>
      <c r="U10" s="260" t="s">
        <v>60</v>
      </c>
      <c r="V10" s="909"/>
      <c r="W10" s="910"/>
      <c r="X10" s="251" t="s">
        <v>60</v>
      </c>
      <c r="Y10" s="909"/>
      <c r="Z10" s="911"/>
    </row>
    <row r="11" spans="1:31" ht="14.25" customHeight="1" x14ac:dyDescent="0.35">
      <c r="A11" s="297"/>
      <c r="B11" s="454"/>
      <c r="C11" s="261" t="s">
        <v>61</v>
      </c>
      <c r="D11" s="39"/>
      <c r="E11" s="262"/>
      <c r="F11" s="261" t="s">
        <v>61</v>
      </c>
      <c r="G11" s="39"/>
      <c r="H11" s="262"/>
      <c r="I11" s="261" t="s">
        <v>61</v>
      </c>
      <c r="J11" s="39"/>
      <c r="K11" s="262"/>
      <c r="L11" s="261" t="s">
        <v>61</v>
      </c>
      <c r="M11" s="39"/>
      <c r="N11" s="262"/>
      <c r="O11" s="270" t="s">
        <v>61</v>
      </c>
      <c r="P11" s="39"/>
      <c r="Q11" s="262"/>
      <c r="R11" s="261" t="s">
        <v>61</v>
      </c>
      <c r="S11" s="39"/>
      <c r="T11" s="262"/>
      <c r="U11" s="261" t="s">
        <v>61</v>
      </c>
      <c r="V11" s="39"/>
      <c r="W11" s="262"/>
      <c r="X11" s="41" t="s">
        <v>61</v>
      </c>
      <c r="Y11" s="39"/>
      <c r="Z11" s="40"/>
    </row>
    <row r="12" spans="1:31" ht="14.25" customHeight="1" x14ac:dyDescent="0.35">
      <c r="A12" s="38"/>
      <c r="B12" s="455" t="s">
        <v>172</v>
      </c>
      <c r="C12" s="263" t="s">
        <v>62</v>
      </c>
      <c r="D12" s="42"/>
      <c r="E12" s="264"/>
      <c r="F12" s="263" t="s">
        <v>62</v>
      </c>
      <c r="G12" s="42"/>
      <c r="H12" s="264"/>
      <c r="I12" s="263" t="s">
        <v>62</v>
      </c>
      <c r="J12" s="42"/>
      <c r="K12" s="264"/>
      <c r="L12" s="263" t="s">
        <v>62</v>
      </c>
      <c r="M12" s="42"/>
      <c r="N12" s="264"/>
      <c r="O12" s="263" t="s">
        <v>62</v>
      </c>
      <c r="P12" s="42"/>
      <c r="Q12" s="264"/>
      <c r="R12" s="263" t="s">
        <v>62</v>
      </c>
      <c r="S12" s="42"/>
      <c r="T12" s="264"/>
      <c r="U12" s="263" t="s">
        <v>62</v>
      </c>
      <c r="V12" s="42"/>
      <c r="W12" s="264"/>
      <c r="X12" s="252" t="s">
        <v>62</v>
      </c>
      <c r="Y12" s="42"/>
      <c r="Z12" s="43"/>
    </row>
    <row r="13" spans="1:31" ht="14.25" customHeight="1" x14ac:dyDescent="0.35">
      <c r="A13" s="44" t="str">
        <f>CONCATENATE(VALUE(LEFT(A10+1,1)),"a")</f>
        <v>5a</v>
      </c>
      <c r="B13" s="456"/>
      <c r="C13" s="265">
        <v>12345</v>
      </c>
      <c r="D13" s="300"/>
      <c r="E13" s="301"/>
      <c r="F13" s="273"/>
      <c r="G13" s="179"/>
      <c r="H13" s="274"/>
      <c r="I13" s="273"/>
      <c r="J13" s="179"/>
      <c r="K13" s="274"/>
      <c r="L13" s="273"/>
      <c r="M13" s="179"/>
      <c r="N13" s="274"/>
      <c r="O13" s="273"/>
      <c r="P13" s="179"/>
      <c r="Q13" s="274"/>
      <c r="R13" s="273"/>
      <c r="S13" s="179"/>
      <c r="T13" s="274"/>
      <c r="U13" s="273"/>
      <c r="V13" s="179"/>
      <c r="W13" s="274"/>
      <c r="X13" s="253"/>
      <c r="Y13" s="179"/>
      <c r="Z13" s="178"/>
    </row>
    <row r="14" spans="1:31" ht="14.25" customHeight="1" x14ac:dyDescent="0.35">
      <c r="A14" s="44" t="str">
        <f>CONCATENATE(VALUE(LEFT(A13,1)),"b")</f>
        <v>5b</v>
      </c>
      <c r="B14" s="456"/>
      <c r="C14" s="266">
        <v>12346</v>
      </c>
      <c r="D14" s="302"/>
      <c r="E14" s="301"/>
      <c r="F14" s="275"/>
      <c r="G14" s="177"/>
      <c r="H14" s="274"/>
      <c r="I14" s="275"/>
      <c r="J14" s="177"/>
      <c r="K14" s="274"/>
      <c r="L14" s="275"/>
      <c r="M14" s="177"/>
      <c r="N14" s="274"/>
      <c r="O14" s="275"/>
      <c r="P14" s="177"/>
      <c r="Q14" s="274"/>
      <c r="R14" s="275"/>
      <c r="S14" s="177"/>
      <c r="T14" s="274"/>
      <c r="U14" s="275"/>
      <c r="V14" s="177"/>
      <c r="W14" s="274"/>
      <c r="X14" s="254"/>
      <c r="Y14" s="177"/>
      <c r="Z14" s="178"/>
    </row>
    <row r="15" spans="1:31" ht="14.25" customHeight="1" x14ac:dyDescent="0.35">
      <c r="A15" s="44" t="str">
        <f>CONCATENATE(VALUE(LEFT(A14,1)),"c")</f>
        <v>5c</v>
      </c>
      <c r="B15" s="456"/>
      <c r="C15" s="266">
        <v>12347</v>
      </c>
      <c r="D15" s="302"/>
      <c r="E15" s="301"/>
      <c r="F15" s="275"/>
      <c r="G15" s="177"/>
      <c r="H15" s="274"/>
      <c r="I15" s="275"/>
      <c r="J15" s="177"/>
      <c r="K15" s="274"/>
      <c r="L15" s="275"/>
      <c r="M15" s="177"/>
      <c r="N15" s="274"/>
      <c r="O15" s="275"/>
      <c r="P15" s="177"/>
      <c r="Q15" s="274"/>
      <c r="R15" s="275"/>
      <c r="S15" s="177"/>
      <c r="T15" s="274"/>
      <c r="U15" s="275"/>
      <c r="V15" s="177"/>
      <c r="W15" s="274"/>
      <c r="X15" s="254"/>
      <c r="Y15" s="177"/>
      <c r="Z15" s="178"/>
    </row>
    <row r="16" spans="1:31" ht="14.25" customHeight="1" x14ac:dyDescent="0.35">
      <c r="A16" s="44" t="str">
        <f>CONCATENATE(VALUE(LEFT(A15,1)),"d")</f>
        <v>5d</v>
      </c>
      <c r="B16" s="456"/>
      <c r="C16" s="266">
        <v>12348</v>
      </c>
      <c r="D16" s="302"/>
      <c r="E16" s="301"/>
      <c r="F16" s="275"/>
      <c r="G16" s="177"/>
      <c r="H16" s="274"/>
      <c r="I16" s="275"/>
      <c r="J16" s="177"/>
      <c r="K16" s="274"/>
      <c r="L16" s="275"/>
      <c r="M16" s="177"/>
      <c r="N16" s="274"/>
      <c r="O16" s="275"/>
      <c r="P16" s="177"/>
      <c r="Q16" s="274"/>
      <c r="R16" s="275"/>
      <c r="S16" s="177"/>
      <c r="T16" s="274"/>
      <c r="U16" s="275"/>
      <c r="V16" s="177"/>
      <c r="W16" s="274"/>
      <c r="X16" s="254"/>
      <c r="Y16" s="177"/>
      <c r="Z16" s="178"/>
    </row>
    <row r="17" spans="1:26" ht="14.25" customHeight="1" x14ac:dyDescent="0.35">
      <c r="A17" s="44" t="str">
        <f>CONCATENATE(VALUE(LEFT(A16,1)),"e")</f>
        <v>5e</v>
      </c>
      <c r="B17" s="456"/>
      <c r="C17" s="266"/>
      <c r="D17" s="302"/>
      <c r="E17" s="301"/>
      <c r="F17" s="275"/>
      <c r="G17" s="177"/>
      <c r="H17" s="274"/>
      <c r="I17" s="275"/>
      <c r="J17" s="177"/>
      <c r="K17" s="274"/>
      <c r="L17" s="275"/>
      <c r="M17" s="177"/>
      <c r="N17" s="274"/>
      <c r="O17" s="275"/>
      <c r="P17" s="177"/>
      <c r="Q17" s="274"/>
      <c r="R17" s="275"/>
      <c r="S17" s="177"/>
      <c r="T17" s="274"/>
      <c r="U17" s="275"/>
      <c r="V17" s="177"/>
      <c r="W17" s="274"/>
      <c r="X17" s="254"/>
      <c r="Y17" s="177"/>
      <c r="Z17" s="178"/>
    </row>
    <row r="18" spans="1:26" ht="14.25" customHeight="1" x14ac:dyDescent="0.35">
      <c r="A18" s="279" t="str">
        <f>CONCATENATE(VALUE(LEFT(A17,1)),"f")</f>
        <v>5f</v>
      </c>
      <c r="B18" s="457"/>
      <c r="C18" s="280"/>
      <c r="D18" s="303"/>
      <c r="E18" s="304"/>
      <c r="F18" s="281"/>
      <c r="G18" s="282"/>
      <c r="H18" s="283"/>
      <c r="I18" s="281"/>
      <c r="J18" s="282"/>
      <c r="K18" s="283"/>
      <c r="L18" s="281"/>
      <c r="M18" s="282"/>
      <c r="N18" s="283"/>
      <c r="O18" s="281"/>
      <c r="P18" s="282"/>
      <c r="Q18" s="283"/>
      <c r="R18" s="281"/>
      <c r="S18" s="282"/>
      <c r="T18" s="283"/>
      <c r="U18" s="281"/>
      <c r="V18" s="282"/>
      <c r="W18" s="283"/>
      <c r="X18" s="284"/>
      <c r="Y18" s="282"/>
      <c r="Z18" s="285"/>
    </row>
    <row r="19" spans="1:26" ht="14.25" customHeight="1" x14ac:dyDescent="0.35">
      <c r="A19" s="297"/>
      <c r="B19" s="454"/>
      <c r="C19" s="261" t="s">
        <v>63</v>
      </c>
      <c r="E19" s="277"/>
      <c r="F19" s="261" t="s">
        <v>63</v>
      </c>
      <c r="H19" s="277"/>
      <c r="I19" s="261" t="s">
        <v>63</v>
      </c>
      <c r="K19" s="277"/>
      <c r="L19" s="261" t="s">
        <v>63</v>
      </c>
      <c r="N19" s="277"/>
      <c r="O19" s="261" t="s">
        <v>63</v>
      </c>
      <c r="Q19" s="277"/>
      <c r="R19" s="261" t="s">
        <v>63</v>
      </c>
      <c r="T19" s="277"/>
      <c r="U19" s="261" t="s">
        <v>63</v>
      </c>
      <c r="W19" s="277"/>
      <c r="X19" s="41" t="s">
        <v>63</v>
      </c>
      <c r="Z19" s="278"/>
    </row>
    <row r="20" spans="1:26" ht="14.25" customHeight="1" x14ac:dyDescent="0.3">
      <c r="A20" s="208"/>
      <c r="B20" s="458" t="s">
        <v>172</v>
      </c>
      <c r="C20" s="912" t="s">
        <v>116</v>
      </c>
      <c r="D20" s="913"/>
      <c r="E20" s="914"/>
      <c r="F20" s="912" t="s">
        <v>116</v>
      </c>
      <c r="G20" s="913"/>
      <c r="H20" s="914"/>
      <c r="I20" s="912" t="s">
        <v>116</v>
      </c>
      <c r="J20" s="913"/>
      <c r="K20" s="914"/>
      <c r="L20" s="912" t="s">
        <v>116</v>
      </c>
      <c r="M20" s="913"/>
      <c r="N20" s="914"/>
      <c r="O20" s="912" t="s">
        <v>116</v>
      </c>
      <c r="P20" s="913"/>
      <c r="Q20" s="914"/>
      <c r="R20" s="912" t="s">
        <v>116</v>
      </c>
      <c r="S20" s="913"/>
      <c r="T20" s="914"/>
      <c r="U20" s="912" t="s">
        <v>116</v>
      </c>
      <c r="V20" s="913"/>
      <c r="W20" s="914"/>
      <c r="X20" s="913" t="s">
        <v>116</v>
      </c>
      <c r="Y20" s="913"/>
      <c r="Z20" s="915"/>
    </row>
    <row r="21" spans="1:26" ht="14.25" customHeight="1" x14ac:dyDescent="0.3">
      <c r="A21" s="38"/>
      <c r="B21" s="455"/>
      <c r="C21" s="267"/>
      <c r="D21" s="46" t="s">
        <v>64</v>
      </c>
      <c r="E21" s="268" t="s">
        <v>65</v>
      </c>
      <c r="F21" s="267"/>
      <c r="G21" s="48" t="s">
        <v>64</v>
      </c>
      <c r="H21" s="268" t="s">
        <v>65</v>
      </c>
      <c r="I21" s="267"/>
      <c r="J21" s="48" t="s">
        <v>64</v>
      </c>
      <c r="K21" s="268" t="s">
        <v>65</v>
      </c>
      <c r="L21" s="267"/>
      <c r="M21" s="48" t="s">
        <v>64</v>
      </c>
      <c r="N21" s="268" t="s">
        <v>65</v>
      </c>
      <c r="O21" s="267"/>
      <c r="P21" s="48" t="s">
        <v>64</v>
      </c>
      <c r="Q21" s="268" t="s">
        <v>65</v>
      </c>
      <c r="R21" s="267"/>
      <c r="S21" s="48" t="s">
        <v>64</v>
      </c>
      <c r="T21" s="268" t="s">
        <v>65</v>
      </c>
      <c r="U21" s="267"/>
      <c r="V21" s="48" t="s">
        <v>64</v>
      </c>
      <c r="W21" s="268" t="s">
        <v>65</v>
      </c>
      <c r="X21" s="255"/>
      <c r="Y21" s="48" t="s">
        <v>64</v>
      </c>
      <c r="Z21" s="47" t="s">
        <v>65</v>
      </c>
    </row>
    <row r="22" spans="1:26" ht="14.25" customHeight="1" x14ac:dyDescent="0.35">
      <c r="A22" s="37" t="str">
        <f>CONCATENATE(VALUE(LEFT(A18,1))+1,"a")</f>
        <v>6a</v>
      </c>
      <c r="B22" s="452"/>
      <c r="C22" s="269" t="s">
        <v>66</v>
      </c>
      <c r="D22" s="49">
        <f>36-8</f>
        <v>28</v>
      </c>
      <c r="E22" s="295">
        <v>8</v>
      </c>
      <c r="F22" s="269" t="s">
        <v>66</v>
      </c>
      <c r="G22" s="50"/>
      <c r="H22" s="276"/>
      <c r="I22" s="269" t="s">
        <v>66</v>
      </c>
      <c r="J22" s="50"/>
      <c r="K22" s="276"/>
      <c r="L22" s="269" t="s">
        <v>66</v>
      </c>
      <c r="M22" s="50"/>
      <c r="N22" s="276"/>
      <c r="O22" s="269" t="s">
        <v>66</v>
      </c>
      <c r="P22" s="50"/>
      <c r="Q22" s="276"/>
      <c r="R22" s="269" t="s">
        <v>66</v>
      </c>
      <c r="S22" s="50"/>
      <c r="T22" s="276"/>
      <c r="U22" s="269" t="s">
        <v>66</v>
      </c>
      <c r="V22" s="50"/>
      <c r="W22" s="276"/>
      <c r="X22" s="256" t="s">
        <v>66</v>
      </c>
      <c r="Y22" s="50"/>
      <c r="Z22" s="51"/>
    </row>
    <row r="23" spans="1:26" ht="14.25" customHeight="1" x14ac:dyDescent="0.35">
      <c r="A23" s="37" t="str">
        <f>CONCATENATE(VALUE(LEFT(A22,1)),"b")</f>
        <v>6b</v>
      </c>
      <c r="B23" s="452"/>
      <c r="C23" s="269" t="s">
        <v>67</v>
      </c>
      <c r="D23" s="49">
        <f>24-8</f>
        <v>16</v>
      </c>
      <c r="E23" s="295">
        <v>8</v>
      </c>
      <c r="F23" s="269" t="s">
        <v>67</v>
      </c>
      <c r="G23" s="50"/>
      <c r="H23" s="276"/>
      <c r="I23" s="269" t="s">
        <v>67</v>
      </c>
      <c r="J23" s="50"/>
      <c r="K23" s="276"/>
      <c r="L23" s="269" t="s">
        <v>67</v>
      </c>
      <c r="M23" s="50"/>
      <c r="N23" s="276"/>
      <c r="O23" s="269" t="s">
        <v>67</v>
      </c>
      <c r="P23" s="50"/>
      <c r="Q23" s="276"/>
      <c r="R23" s="269" t="s">
        <v>67</v>
      </c>
      <c r="S23" s="50"/>
      <c r="T23" s="276"/>
      <c r="U23" s="269" t="s">
        <v>67</v>
      </c>
      <c r="V23" s="50"/>
      <c r="W23" s="276"/>
      <c r="X23" s="256" t="s">
        <v>67</v>
      </c>
      <c r="Y23" s="50"/>
      <c r="Z23" s="51"/>
    </row>
    <row r="24" spans="1:26" ht="14.25" customHeight="1" x14ac:dyDescent="0.35">
      <c r="A24" s="37" t="str">
        <f>CONCATENATE(VALUE(LEFT(A23,1)),"c")</f>
        <v>6c</v>
      </c>
      <c r="B24" s="452"/>
      <c r="C24" s="269" t="s">
        <v>68</v>
      </c>
      <c r="D24" s="49">
        <f>24-8</f>
        <v>16</v>
      </c>
      <c r="E24" s="295">
        <v>8</v>
      </c>
      <c r="F24" s="269" t="s">
        <v>68</v>
      </c>
      <c r="G24" s="50"/>
      <c r="H24" s="276"/>
      <c r="I24" s="269" t="s">
        <v>68</v>
      </c>
      <c r="J24" s="50"/>
      <c r="K24" s="276"/>
      <c r="L24" s="269" t="s">
        <v>68</v>
      </c>
      <c r="M24" s="50"/>
      <c r="N24" s="276"/>
      <c r="O24" s="269" t="s">
        <v>68</v>
      </c>
      <c r="P24" s="50"/>
      <c r="Q24" s="276"/>
      <c r="R24" s="269" t="s">
        <v>68</v>
      </c>
      <c r="S24" s="50"/>
      <c r="T24" s="276"/>
      <c r="U24" s="269" t="s">
        <v>68</v>
      </c>
      <c r="V24" s="50"/>
      <c r="W24" s="276"/>
      <c r="X24" s="256" t="s">
        <v>68</v>
      </c>
      <c r="Y24" s="50"/>
      <c r="Z24" s="51"/>
    </row>
    <row r="25" spans="1:26" ht="14.25" customHeight="1" x14ac:dyDescent="0.35">
      <c r="A25" s="37" t="str">
        <f>CONCATENATE(VALUE(LEFT(A24,1)),"d")</f>
        <v>6d</v>
      </c>
      <c r="B25" s="452"/>
      <c r="C25" s="269" t="s">
        <v>69</v>
      </c>
      <c r="D25" s="49">
        <f>24-8</f>
        <v>16</v>
      </c>
      <c r="E25" s="295">
        <v>8</v>
      </c>
      <c r="F25" s="269" t="s">
        <v>69</v>
      </c>
      <c r="G25" s="50"/>
      <c r="H25" s="276"/>
      <c r="I25" s="269" t="s">
        <v>69</v>
      </c>
      <c r="J25" s="50"/>
      <c r="K25" s="276"/>
      <c r="L25" s="269" t="s">
        <v>69</v>
      </c>
      <c r="M25" s="50"/>
      <c r="N25" s="276"/>
      <c r="O25" s="269" t="s">
        <v>69</v>
      </c>
      <c r="P25" s="50"/>
      <c r="Q25" s="276"/>
      <c r="R25" s="269" t="s">
        <v>69</v>
      </c>
      <c r="S25" s="50"/>
      <c r="T25" s="276"/>
      <c r="U25" s="269" t="s">
        <v>69</v>
      </c>
      <c r="V25" s="50"/>
      <c r="W25" s="276"/>
      <c r="X25" s="256" t="s">
        <v>69</v>
      </c>
      <c r="Y25" s="50"/>
      <c r="Z25" s="51"/>
    </row>
    <row r="26" spans="1:26" ht="14.25" customHeight="1" x14ac:dyDescent="0.35">
      <c r="A26" s="44" t="str">
        <f>CONCATENATE(VALUE(LEFT(A25,1)),"e")</f>
        <v>6e</v>
      </c>
      <c r="B26" s="456"/>
      <c r="C26" s="269" t="s">
        <v>70</v>
      </c>
      <c r="D26" s="49">
        <f>24-8</f>
        <v>16</v>
      </c>
      <c r="E26" s="295">
        <v>8</v>
      </c>
      <c r="F26" s="269" t="s">
        <v>70</v>
      </c>
      <c r="G26" s="50"/>
      <c r="H26" s="276"/>
      <c r="I26" s="269" t="s">
        <v>70</v>
      </c>
      <c r="J26" s="50"/>
      <c r="K26" s="276"/>
      <c r="L26" s="269" t="s">
        <v>70</v>
      </c>
      <c r="M26" s="50"/>
      <c r="N26" s="276"/>
      <c r="O26" s="269" t="s">
        <v>70</v>
      </c>
      <c r="P26" s="50"/>
      <c r="Q26" s="276"/>
      <c r="R26" s="269" t="s">
        <v>70</v>
      </c>
      <c r="S26" s="50"/>
      <c r="T26" s="276"/>
      <c r="U26" s="269" t="s">
        <v>70</v>
      </c>
      <c r="V26" s="50"/>
      <c r="W26" s="276"/>
      <c r="X26" s="256" t="s">
        <v>70</v>
      </c>
      <c r="Y26" s="50"/>
      <c r="Z26" s="51"/>
    </row>
    <row r="27" spans="1:26" ht="14.25" customHeight="1" x14ac:dyDescent="0.35">
      <c r="A27" s="37" t="str">
        <f>CONCATENATE(VALUE(LEFT(A26,1)),"f")</f>
        <v>6f</v>
      </c>
      <c r="B27" s="452"/>
      <c r="C27" s="269" t="s">
        <v>71</v>
      </c>
      <c r="D27" s="49">
        <f>24-8</f>
        <v>16</v>
      </c>
      <c r="E27" s="295">
        <v>8</v>
      </c>
      <c r="F27" s="269" t="s">
        <v>71</v>
      </c>
      <c r="G27" s="50"/>
      <c r="H27" s="276"/>
      <c r="I27" s="269" t="s">
        <v>71</v>
      </c>
      <c r="J27" s="50"/>
      <c r="K27" s="276"/>
      <c r="L27" s="269" t="s">
        <v>71</v>
      </c>
      <c r="M27" s="50"/>
      <c r="N27" s="276"/>
      <c r="O27" s="269" t="s">
        <v>71</v>
      </c>
      <c r="P27" s="50"/>
      <c r="Q27" s="276"/>
      <c r="R27" s="269" t="s">
        <v>71</v>
      </c>
      <c r="S27" s="50"/>
      <c r="T27" s="276"/>
      <c r="U27" s="269" t="s">
        <v>71</v>
      </c>
      <c r="V27" s="50"/>
      <c r="W27" s="276"/>
      <c r="X27" s="256" t="s">
        <v>71</v>
      </c>
      <c r="Y27" s="50"/>
      <c r="Z27" s="51"/>
    </row>
    <row r="28" spans="1:26" ht="14.25" customHeight="1" x14ac:dyDescent="0.35">
      <c r="A28" s="279" t="str">
        <f>CONCATENATE(VALUE(LEFT(A27,1)),"g")</f>
        <v>6g</v>
      </c>
      <c r="B28" s="457"/>
      <c r="C28" s="286" t="s">
        <v>72</v>
      </c>
      <c r="D28" s="287">
        <f>36-8</f>
        <v>28</v>
      </c>
      <c r="E28" s="296">
        <v>8</v>
      </c>
      <c r="F28" s="286" t="s">
        <v>72</v>
      </c>
      <c r="G28" s="288"/>
      <c r="H28" s="289"/>
      <c r="I28" s="286" t="s">
        <v>72</v>
      </c>
      <c r="J28" s="288"/>
      <c r="K28" s="289"/>
      <c r="L28" s="286" t="s">
        <v>72</v>
      </c>
      <c r="M28" s="288"/>
      <c r="N28" s="289"/>
      <c r="O28" s="286" t="s">
        <v>72</v>
      </c>
      <c r="P28" s="288"/>
      <c r="Q28" s="289"/>
      <c r="R28" s="286" t="s">
        <v>72</v>
      </c>
      <c r="S28" s="288"/>
      <c r="T28" s="289"/>
      <c r="U28" s="286" t="s">
        <v>72</v>
      </c>
      <c r="V28" s="288"/>
      <c r="W28" s="289"/>
      <c r="X28" s="290" t="s">
        <v>72</v>
      </c>
      <c r="Y28" s="288"/>
      <c r="Z28" s="291"/>
    </row>
    <row r="29" spans="1:26" ht="14.25" customHeight="1" x14ac:dyDescent="0.35">
      <c r="A29" s="45"/>
      <c r="B29" s="451"/>
      <c r="C29" s="261" t="s">
        <v>207</v>
      </c>
      <c r="E29" s="277"/>
      <c r="F29" s="261" t="s">
        <v>207</v>
      </c>
      <c r="H29" s="277"/>
      <c r="I29" s="261" t="s">
        <v>207</v>
      </c>
      <c r="K29" s="277"/>
      <c r="L29" s="261" t="s">
        <v>207</v>
      </c>
      <c r="N29" s="277"/>
      <c r="O29" s="261" t="s">
        <v>207</v>
      </c>
      <c r="Q29" s="277"/>
      <c r="R29" s="261" t="s">
        <v>207</v>
      </c>
      <c r="T29" s="277"/>
      <c r="U29" s="261" t="s">
        <v>207</v>
      </c>
      <c r="W29" s="277"/>
      <c r="X29" s="41" t="s">
        <v>207</v>
      </c>
      <c r="Z29" s="278"/>
    </row>
    <row r="30" spans="1:26" ht="30" customHeight="1" x14ac:dyDescent="0.35">
      <c r="A30" s="249" t="s">
        <v>208</v>
      </c>
      <c r="B30" s="459" t="s">
        <v>172</v>
      </c>
      <c r="C30" s="918" t="s">
        <v>272</v>
      </c>
      <c r="D30" s="919"/>
      <c r="E30" s="305" t="s">
        <v>13</v>
      </c>
      <c r="F30" s="918" t="s">
        <v>272</v>
      </c>
      <c r="G30" s="919"/>
      <c r="H30" s="307"/>
      <c r="I30" s="918" t="s">
        <v>272</v>
      </c>
      <c r="J30" s="919"/>
      <c r="K30" s="307"/>
      <c r="L30" s="918" t="s">
        <v>272</v>
      </c>
      <c r="M30" s="919"/>
      <c r="N30" s="307"/>
      <c r="O30" s="918" t="s">
        <v>272</v>
      </c>
      <c r="P30" s="919"/>
      <c r="Q30" s="307"/>
      <c r="R30" s="918" t="s">
        <v>272</v>
      </c>
      <c r="S30" s="919"/>
      <c r="T30" s="307"/>
      <c r="U30" s="918" t="s">
        <v>272</v>
      </c>
      <c r="V30" s="919"/>
      <c r="W30" s="307"/>
      <c r="X30" s="918" t="s">
        <v>272</v>
      </c>
      <c r="Y30" s="919"/>
      <c r="Z30" s="309"/>
    </row>
    <row r="31" spans="1:26" ht="45" customHeight="1" x14ac:dyDescent="0.35">
      <c r="A31" s="294" t="s">
        <v>209</v>
      </c>
      <c r="B31" s="460" t="s">
        <v>172</v>
      </c>
      <c r="C31" s="920" t="s">
        <v>210</v>
      </c>
      <c r="D31" s="921"/>
      <c r="E31" s="306"/>
      <c r="F31" s="920" t="s">
        <v>210</v>
      </c>
      <c r="G31" s="921"/>
      <c r="H31" s="308"/>
      <c r="I31" s="920" t="s">
        <v>210</v>
      </c>
      <c r="J31" s="921"/>
      <c r="K31" s="308"/>
      <c r="L31" s="920" t="s">
        <v>210</v>
      </c>
      <c r="M31" s="921"/>
      <c r="N31" s="308"/>
      <c r="O31" s="920" t="s">
        <v>210</v>
      </c>
      <c r="P31" s="921"/>
      <c r="Q31" s="308"/>
      <c r="R31" s="920" t="s">
        <v>210</v>
      </c>
      <c r="S31" s="921"/>
      <c r="T31" s="308"/>
      <c r="U31" s="920" t="s">
        <v>210</v>
      </c>
      <c r="V31" s="921"/>
      <c r="W31" s="308"/>
      <c r="X31" s="921" t="s">
        <v>210</v>
      </c>
      <c r="Y31" s="921"/>
      <c r="Z31" s="310"/>
    </row>
    <row r="32" spans="1:26" ht="14.25" customHeight="1" x14ac:dyDescent="0.35">
      <c r="A32" s="45"/>
      <c r="B32" s="451"/>
      <c r="C32" s="261" t="s">
        <v>73</v>
      </c>
      <c r="D32" s="41"/>
      <c r="E32" s="292"/>
      <c r="F32" s="261" t="s">
        <v>73</v>
      </c>
      <c r="G32" s="41"/>
      <c r="H32" s="292"/>
      <c r="I32" s="261" t="s">
        <v>73</v>
      </c>
      <c r="J32" s="41"/>
      <c r="K32" s="292"/>
      <c r="L32" s="261" t="s">
        <v>73</v>
      </c>
      <c r="M32" s="41"/>
      <c r="N32" s="292"/>
      <c r="O32" s="261" t="s">
        <v>73</v>
      </c>
      <c r="P32" s="41"/>
      <c r="Q32" s="292"/>
      <c r="R32" s="261" t="s">
        <v>73</v>
      </c>
      <c r="S32" s="41"/>
      <c r="T32" s="292"/>
      <c r="U32" s="261" t="s">
        <v>73</v>
      </c>
      <c r="V32" s="41"/>
      <c r="W32" s="292"/>
      <c r="X32" s="41" t="s">
        <v>73</v>
      </c>
      <c r="Y32" s="41"/>
      <c r="Z32" s="293"/>
    </row>
    <row r="33" spans="1:26" ht="14.25" customHeight="1" x14ac:dyDescent="0.35">
      <c r="A33" s="37">
        <v>8</v>
      </c>
      <c r="B33" s="452" t="s">
        <v>172</v>
      </c>
      <c r="C33" s="271" t="s">
        <v>74</v>
      </c>
      <c r="D33" s="907">
        <v>1</v>
      </c>
      <c r="E33" s="908"/>
      <c r="F33" s="271" t="s">
        <v>74</v>
      </c>
      <c r="G33" s="922"/>
      <c r="H33" s="905"/>
      <c r="I33" s="271" t="s">
        <v>74</v>
      </c>
      <c r="J33" s="922"/>
      <c r="K33" s="905"/>
      <c r="L33" s="271" t="s">
        <v>74</v>
      </c>
      <c r="M33" s="922"/>
      <c r="N33" s="905"/>
      <c r="O33" s="271" t="s">
        <v>74</v>
      </c>
      <c r="P33" s="922"/>
      <c r="Q33" s="905"/>
      <c r="R33" s="271" t="s">
        <v>74</v>
      </c>
      <c r="S33" s="922"/>
      <c r="T33" s="905"/>
      <c r="U33" s="271" t="s">
        <v>74</v>
      </c>
      <c r="V33" s="922"/>
      <c r="W33" s="905"/>
      <c r="X33" s="257" t="s">
        <v>74</v>
      </c>
      <c r="Y33" s="922"/>
      <c r="Z33" s="906"/>
    </row>
    <row r="34" spans="1:26" ht="14.25" customHeight="1" x14ac:dyDescent="0.35">
      <c r="A34" s="37">
        <f>+A33+1</f>
        <v>9</v>
      </c>
      <c r="B34" s="452" t="s">
        <v>172</v>
      </c>
      <c r="C34" s="271" t="s">
        <v>75</v>
      </c>
      <c r="D34" s="923">
        <v>380000</v>
      </c>
      <c r="E34" s="924"/>
      <c r="F34" s="271" t="s">
        <v>75</v>
      </c>
      <c r="G34" s="925"/>
      <c r="H34" s="926"/>
      <c r="I34" s="271" t="s">
        <v>75</v>
      </c>
      <c r="J34" s="925"/>
      <c r="K34" s="926"/>
      <c r="L34" s="271" t="s">
        <v>75</v>
      </c>
      <c r="M34" s="925"/>
      <c r="N34" s="926"/>
      <c r="O34" s="271" t="s">
        <v>75</v>
      </c>
      <c r="P34" s="925"/>
      <c r="Q34" s="926"/>
      <c r="R34" s="271" t="s">
        <v>75</v>
      </c>
      <c r="S34" s="925"/>
      <c r="T34" s="926"/>
      <c r="U34" s="271" t="s">
        <v>75</v>
      </c>
      <c r="V34" s="925"/>
      <c r="W34" s="926"/>
      <c r="X34" s="257" t="s">
        <v>75</v>
      </c>
      <c r="Y34" s="925"/>
      <c r="Z34" s="927"/>
    </row>
    <row r="35" spans="1:26" ht="14.25" customHeight="1" x14ac:dyDescent="0.35">
      <c r="A35" s="37">
        <f>+A34+1</f>
        <v>10</v>
      </c>
      <c r="B35" s="452" t="s">
        <v>172</v>
      </c>
      <c r="C35" s="271" t="s">
        <v>76</v>
      </c>
      <c r="D35" s="923"/>
      <c r="E35" s="924"/>
      <c r="F35" s="271" t="s">
        <v>76</v>
      </c>
      <c r="G35" s="925"/>
      <c r="H35" s="926"/>
      <c r="I35" s="271" t="s">
        <v>76</v>
      </c>
      <c r="J35" s="925"/>
      <c r="K35" s="926"/>
      <c r="L35" s="271" t="s">
        <v>76</v>
      </c>
      <c r="M35" s="925"/>
      <c r="N35" s="926"/>
      <c r="O35" s="271" t="s">
        <v>76</v>
      </c>
      <c r="P35" s="925"/>
      <c r="Q35" s="926"/>
      <c r="R35" s="271" t="s">
        <v>76</v>
      </c>
      <c r="S35" s="925"/>
      <c r="T35" s="926"/>
      <c r="U35" s="271" t="s">
        <v>76</v>
      </c>
      <c r="V35" s="925"/>
      <c r="W35" s="926"/>
      <c r="X35" s="257" t="s">
        <v>76</v>
      </c>
      <c r="Y35" s="925"/>
      <c r="Z35" s="927"/>
    </row>
    <row r="36" spans="1:26" ht="14.25" customHeight="1" thickBot="1" x14ac:dyDescent="0.4">
      <c r="A36" s="52">
        <f>+A35+1</f>
        <v>11</v>
      </c>
      <c r="B36" s="461" t="s">
        <v>172</v>
      </c>
      <c r="C36" s="272" t="s">
        <v>77</v>
      </c>
      <c r="D36" s="928">
        <v>15000</v>
      </c>
      <c r="E36" s="929"/>
      <c r="F36" s="272" t="s">
        <v>77</v>
      </c>
      <c r="G36" s="930"/>
      <c r="H36" s="931"/>
      <c r="I36" s="272" t="s">
        <v>77</v>
      </c>
      <c r="J36" s="930"/>
      <c r="K36" s="931"/>
      <c r="L36" s="272" t="s">
        <v>77</v>
      </c>
      <c r="M36" s="930"/>
      <c r="N36" s="931"/>
      <c r="O36" s="272" t="s">
        <v>77</v>
      </c>
      <c r="P36" s="930"/>
      <c r="Q36" s="931"/>
      <c r="R36" s="272" t="s">
        <v>77</v>
      </c>
      <c r="S36" s="930"/>
      <c r="T36" s="931"/>
      <c r="U36" s="272" t="s">
        <v>77</v>
      </c>
      <c r="V36" s="930"/>
      <c r="W36" s="931"/>
      <c r="X36" s="258" t="s">
        <v>77</v>
      </c>
      <c r="Y36" s="930"/>
      <c r="Z36" s="932"/>
    </row>
  </sheetData>
  <sheetProtection algorithmName="SHA-512" hashValue="3x8Pw+ehauGhQb8nNO5CQgxnlNtIyHQxpAvVxzKq4ryzy9nt7sko9OPJRPwHsz0uO1IkOFsuXGO6MF8dpp5h2w==" saltValue="4IH8mQVDaALLkbSCdDLYcQ==" spinCount="100000" sheet="1" objects="1" scenarios="1"/>
  <mergeCells count="100">
    <mergeCell ref="C20:E20"/>
    <mergeCell ref="F20:H20"/>
    <mergeCell ref="I20:K20"/>
    <mergeCell ref="L20:N20"/>
    <mergeCell ref="O20:Q20"/>
    <mergeCell ref="S33:T33"/>
    <mergeCell ref="V33:W33"/>
    <mergeCell ref="Y33:Z33"/>
    <mergeCell ref="D34:E34"/>
    <mergeCell ref="G34:H34"/>
    <mergeCell ref="J34:K34"/>
    <mergeCell ref="S34:T34"/>
    <mergeCell ref="V34:W34"/>
    <mergeCell ref="Y34:Z34"/>
    <mergeCell ref="D33:E33"/>
    <mergeCell ref="G33:H33"/>
    <mergeCell ref="J33:K33"/>
    <mergeCell ref="M33:N33"/>
    <mergeCell ref="P33:Q33"/>
    <mergeCell ref="C31:D31"/>
    <mergeCell ref="F31:G31"/>
    <mergeCell ref="I31:J31"/>
    <mergeCell ref="L31:M31"/>
    <mergeCell ref="O31:P31"/>
    <mergeCell ref="C30:D30"/>
    <mergeCell ref="F30:G30"/>
    <mergeCell ref="I30:J30"/>
    <mergeCell ref="L30:M30"/>
    <mergeCell ref="O30:P30"/>
    <mergeCell ref="S7:T7"/>
    <mergeCell ref="V7:W7"/>
    <mergeCell ref="Y7:Z7"/>
    <mergeCell ref="V8:W8"/>
    <mergeCell ref="Y8:Z8"/>
    <mergeCell ref="D7:E7"/>
    <mergeCell ref="G7:H7"/>
    <mergeCell ref="J7:K7"/>
    <mergeCell ref="M7:N7"/>
    <mergeCell ref="P7:Q7"/>
    <mergeCell ref="C1:N1"/>
    <mergeCell ref="O1:Z1"/>
    <mergeCell ref="O3:Z3"/>
    <mergeCell ref="C5:E5"/>
    <mergeCell ref="F5:H5"/>
    <mergeCell ref="I5:K5"/>
    <mergeCell ref="L5:N5"/>
    <mergeCell ref="O5:Q5"/>
    <mergeCell ref="R5:T5"/>
    <mergeCell ref="U5:W5"/>
    <mergeCell ref="X5:Z5"/>
    <mergeCell ref="C3:N3"/>
    <mergeCell ref="D36:E36"/>
    <mergeCell ref="G36:H36"/>
    <mergeCell ref="M34:N34"/>
    <mergeCell ref="P34:Q34"/>
    <mergeCell ref="J36:K36"/>
    <mergeCell ref="D35:E35"/>
    <mergeCell ref="G35:H35"/>
    <mergeCell ref="J35:K35"/>
    <mergeCell ref="M35:N35"/>
    <mergeCell ref="P35:Q35"/>
    <mergeCell ref="M36:N36"/>
    <mergeCell ref="P36:Q36"/>
    <mergeCell ref="Y9:Z9"/>
    <mergeCell ref="D8:E8"/>
    <mergeCell ref="G8:H8"/>
    <mergeCell ref="J8:K8"/>
    <mergeCell ref="M8:N8"/>
    <mergeCell ref="P8:Q8"/>
    <mergeCell ref="S8:T8"/>
    <mergeCell ref="S9:T9"/>
    <mergeCell ref="V9:W9"/>
    <mergeCell ref="D9:E9"/>
    <mergeCell ref="G9:H9"/>
    <mergeCell ref="J9:K9"/>
    <mergeCell ref="M9:N9"/>
    <mergeCell ref="P9:Q9"/>
    <mergeCell ref="Y10:Z10"/>
    <mergeCell ref="D10:E10"/>
    <mergeCell ref="G10:H10"/>
    <mergeCell ref="J10:K10"/>
    <mergeCell ref="M10:N10"/>
    <mergeCell ref="P10:Q10"/>
    <mergeCell ref="S10:T10"/>
    <mergeCell ref="V10:W10"/>
    <mergeCell ref="S36:T36"/>
    <mergeCell ref="V36:W36"/>
    <mergeCell ref="S35:T35"/>
    <mergeCell ref="V35:W35"/>
    <mergeCell ref="Y35:Z35"/>
    <mergeCell ref="Y36:Z36"/>
    <mergeCell ref="X20:Z20"/>
    <mergeCell ref="R30:S30"/>
    <mergeCell ref="U30:V30"/>
    <mergeCell ref="X30:Y30"/>
    <mergeCell ref="R31:S31"/>
    <mergeCell ref="U31:V31"/>
    <mergeCell ref="X31:Y31"/>
    <mergeCell ref="R20:T20"/>
    <mergeCell ref="U20:W20"/>
  </mergeCells>
  <dataValidations count="16">
    <dataValidation type="decimal" operator="greaterThanOrEqual" allowBlank="1" showInputMessage="1" showErrorMessage="1" error="Please input a valid number." sqref="Y33:Z36 V33:W36 S33:T36 P33:Q36 M33:N36 J33:K36 G33:H36" xr:uid="{00000000-0002-0000-1C00-000000000000}">
      <formula1>0</formula1>
    </dataValidation>
    <dataValidation type="whole" allowBlank="1" showInputMessage="1" showErrorMessage="1" sqref="J9:K9 M9:N9 P9:Q9 S9:T9 V9:W9 G9:H9 Y9:Z9" xr:uid="{00000000-0002-0000-1C00-000001000000}">
      <formula1>0</formula1>
      <formula2>20</formula2>
    </dataValidation>
    <dataValidation type="decimal" operator="greaterThanOrEqual" allowBlank="1" showInputMessage="1" showErrorMessage="1" error="Please enter a valid number." sqref="J22:K28 M22:N28 P22:Q28 S22:T28 V22:W28 Y22:Z28 Y13:Z18 S13:T18 P13:Q18 M13:N18 J13:K18 G13:H18 V13:W18 G22:H28" xr:uid="{00000000-0002-0000-1C00-000002000000}">
      <formula1>0</formula1>
    </dataValidation>
    <dataValidation type="list" allowBlank="1" showInputMessage="1" showErrorMessage="1" sqref="J10:K10 G10:H10 M10:N10 V10:W10 S10:T10 P10:Q10 Y10:Z10" xr:uid="{00000000-0002-0000-1C00-000003000000}">
      <formula1>$AE$6:$AE$7</formula1>
    </dataValidation>
    <dataValidation type="list" allowBlank="1" showInputMessage="1" showErrorMessage="1" sqref="D8:E8" xr:uid="{00000000-0002-0000-1C00-000004000000}">
      <formula1>"House,Duplex,Apartment"</formula1>
    </dataValidation>
    <dataValidation type="list" allowBlank="1" showInputMessage="1" showErrorMessage="1" sqref="E30 H30 K30 N30 Q30 T30 W30 Z30" xr:uid="{00000000-0002-0000-1C00-000005000000}">
      <formula1>"Yes,No"</formula1>
    </dataValidation>
    <dataValidation type="list" allowBlank="1" showInputMessage="1" showErrorMessage="1" sqref="G8:H8 J8:K8 M8:N8 P8:Q8 S8:T8 V8:W8 Y8:Z8" xr:uid="{00000000-0002-0000-1C00-000006000000}">
      <formula1>"House,Duplex,Apartment,Mobile Home"</formula1>
    </dataValidation>
    <dataValidation allowBlank="1" showInputMessage="1" showErrorMessage="1" prompt="Report the maximum number of individuals that the house is approved to serve on an ongoing basis." sqref="B9" xr:uid="{00000000-0002-0000-1C00-000007000000}"/>
    <dataValidation allowBlank="1" showInputMessage="1" showErrorMessage="1" prompt="Using the drop-down, report whether the home is staffed by live in staff or shift staff. For the purposes of this survey, ‘live-in’ staff refers to staff who reside in the home." sqref="B10" xr:uid="{00000000-0002-0000-1C00-000008000000}"/>
    <dataValidation allowBlank="1" showInputMessage="1" showErrorMessage="1" prompt="See page 9 of the instructions." sqref="B12 B20" xr:uid="{00000000-0002-0000-1C00-000009000000}"/>
    <dataValidation allowBlank="1" showInputMessage="1" showErrorMessage="1" prompt="If remote monitoring is used, input the number of hours per week where remote monitoring occurs without staff present in the residence. " sqref="B31" xr:uid="{00000000-0002-0000-1C00-00000A000000}"/>
    <dataValidation allowBlank="1" showInputMessage="1" showErrorMessage="1" prompt="Report the number of vehicles assigned to the home." sqref="B33" xr:uid="{00000000-0002-0000-1C00-00000B000000}"/>
    <dataValidation allowBlank="1" showInputMessage="1" showErrorMessage="1" prompt="As applicable, report the average purchase price of the vehicles assigned to the residence." sqref="B34" xr:uid="{00000000-0002-0000-1C00-00000C000000}"/>
    <dataValidation allowBlank="1" showInputMessage="1" showErrorMessage="1" prompt="As applicable, report the average monthly lease cost of the vehicles assigned to the residence." sqref="B35" xr:uid="{00000000-0002-0000-1C00-00000D000000}"/>
    <dataValidation allowBlank="1" showInputMessage="1" showErrorMessage="1" prompt="Report the total annual miles driven by the vehicles reported on Line 8 as well as any mileage driven by staff using their personal vehicles." sqref="B36" xr:uid="{00000000-0002-0000-1C00-00000E000000}"/>
    <dataValidation allowBlank="1" showInputMessage="1" showErrorMessage="1" prompt="Report whether remote monitoring is used in the home such that the home is unstaffed at some times when one or more residents are present." sqref="B30" xr:uid="{DB823754-17AB-4BA2-A232-10D21FFFEA97}"/>
  </dataValidations>
  <printOptions horizontalCentered="1"/>
  <pageMargins left="0.25" right="0.25" top="0.75" bottom="0.75" header="0.3" footer="0.3"/>
  <pageSetup scale="95" orientation="landscape" r:id="rId1"/>
  <headerFooter>
    <oddHeader>&amp;R&amp;"Times New Roman,Regular"Page &amp;P of &amp;N</oddHeader>
    <oddFooter>&amp;R&amp;"Times New Roman,Regular" printed &amp;D&amp;L&amp;"Times New Roman,Regular"Questions? Contact Stephen Pawlowski with Health Management Associates at spawlowski@healthmanagement.com or (602) 466-9840.</oddFooter>
  </headerFooter>
  <colBreaks count="1" manualBreakCount="1">
    <brk id="14" max="35" man="1"/>
  </colBreaks>
  <ignoredErrors>
    <ignoredError sqref="D7" numberStoredAsText="1"/>
  </ignoredError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28"/>
  <dimension ref="A1:G24"/>
  <sheetViews>
    <sheetView zoomScaleNormal="100" workbookViewId="0">
      <pane ySplit="5" topLeftCell="A6" activePane="bottomLeft" state="frozen"/>
      <selection pane="bottomLeft" activeCell="D7" sqref="D7"/>
    </sheetView>
  </sheetViews>
  <sheetFormatPr defaultColWidth="8.81640625" defaultRowHeight="14.5" x14ac:dyDescent="0.35"/>
  <cols>
    <col min="1" max="1" width="5.7265625" style="107" customWidth="1"/>
    <col min="2" max="2" width="100.7265625" style="55" customWidth="1"/>
    <col min="3" max="3" width="10.7265625" style="107" customWidth="1"/>
    <col min="4" max="5" width="11" style="107" customWidth="1"/>
    <col min="6" max="6" width="3.54296875" style="421" bestFit="1" customWidth="1"/>
    <col min="7" max="16384" width="8.81640625" style="120"/>
  </cols>
  <sheetData>
    <row r="1" spans="1:7" x14ac:dyDescent="0.35">
      <c r="A1" s="889" t="str">
        <f>IF(ISBLANK('Contact Info &amp; Revenues'!C7),"",'Contact Info &amp; Revenues'!C7)</f>
        <v/>
      </c>
      <c r="B1" s="889"/>
      <c r="C1" s="889"/>
      <c r="D1" s="889"/>
      <c r="E1" s="889"/>
    </row>
    <row r="2" spans="1:7" x14ac:dyDescent="0.35">
      <c r="A2" s="241"/>
      <c r="B2" s="107"/>
    </row>
    <row r="3" spans="1:7" ht="14.5" customHeight="1" x14ac:dyDescent="0.35">
      <c r="A3" s="871" t="s">
        <v>408</v>
      </c>
      <c r="B3" s="871"/>
      <c r="C3" s="871"/>
      <c r="D3" s="871"/>
      <c r="E3" s="871"/>
      <c r="F3" s="463"/>
    </row>
    <row r="4" spans="1:7" x14ac:dyDescent="0.35">
      <c r="A4" s="203"/>
      <c r="B4" s="203"/>
      <c r="C4" s="203"/>
      <c r="D4" s="203"/>
      <c r="E4" s="203"/>
      <c r="F4" s="413"/>
    </row>
    <row r="5" spans="1:7" ht="15" customHeight="1" x14ac:dyDescent="0.35">
      <c r="A5" s="658" t="s">
        <v>0</v>
      </c>
      <c r="B5" s="659" t="s">
        <v>1</v>
      </c>
      <c r="C5" s="602" t="s">
        <v>2</v>
      </c>
      <c r="D5" s="682" t="s">
        <v>164</v>
      </c>
      <c r="E5" s="683" t="s">
        <v>165</v>
      </c>
      <c r="F5" s="464"/>
    </row>
    <row r="6" spans="1:7" ht="15" customHeight="1" x14ac:dyDescent="0.35">
      <c r="A6" s="630"/>
      <c r="B6" s="631" t="s">
        <v>125</v>
      </c>
      <c r="C6" s="209"/>
      <c r="D6" s="209"/>
      <c r="E6" s="632"/>
      <c r="F6" s="433"/>
    </row>
    <row r="7" spans="1:7" ht="15" customHeight="1" x14ac:dyDescent="0.35">
      <c r="A7" s="637">
        <v>1</v>
      </c>
      <c r="B7" s="210" t="s">
        <v>144</v>
      </c>
      <c r="C7" s="85">
        <v>24</v>
      </c>
      <c r="D7" s="130"/>
      <c r="E7" s="615"/>
      <c r="F7" s="416"/>
    </row>
    <row r="8" spans="1:7" ht="15" customHeight="1" x14ac:dyDescent="0.35">
      <c r="A8" s="637">
        <f>+A7+1</f>
        <v>2</v>
      </c>
      <c r="B8" s="210" t="s">
        <v>149</v>
      </c>
      <c r="C8" s="85">
        <v>26</v>
      </c>
      <c r="D8" s="130"/>
      <c r="E8" s="615"/>
      <c r="F8" s="416"/>
    </row>
    <row r="9" spans="1:7" ht="15" customHeight="1" x14ac:dyDescent="0.35">
      <c r="A9" s="649">
        <f>+A8+1</f>
        <v>3</v>
      </c>
      <c r="B9" s="317" t="s">
        <v>446</v>
      </c>
      <c r="C9" s="324">
        <v>9</v>
      </c>
      <c r="D9" s="131"/>
      <c r="E9" s="671"/>
      <c r="F9" s="417" t="s">
        <v>172</v>
      </c>
    </row>
    <row r="10" spans="1:7" ht="15" customHeight="1" x14ac:dyDescent="0.35">
      <c r="A10" s="630"/>
      <c r="B10" s="631" t="s">
        <v>126</v>
      </c>
      <c r="C10" s="209"/>
      <c r="D10" s="209"/>
      <c r="E10" s="632"/>
      <c r="F10" s="433"/>
    </row>
    <row r="11" spans="1:7" ht="15" customHeight="1" x14ac:dyDescent="0.35">
      <c r="A11" s="547">
        <f>+A9+1</f>
        <v>4</v>
      </c>
      <c r="B11" s="211" t="s">
        <v>166</v>
      </c>
      <c r="C11" s="95">
        <v>30</v>
      </c>
      <c r="D11" s="171"/>
      <c r="E11" s="684"/>
      <c r="F11" s="433" t="s">
        <v>172</v>
      </c>
    </row>
    <row r="12" spans="1:7" ht="15" customHeight="1" x14ac:dyDescent="0.35">
      <c r="A12" s="637">
        <f>A11+1</f>
        <v>5</v>
      </c>
      <c r="B12" s="138" t="s">
        <v>167</v>
      </c>
      <c r="C12" s="338">
        <v>100</v>
      </c>
      <c r="D12" s="170"/>
      <c r="E12" s="685"/>
      <c r="F12" s="465" t="s">
        <v>172</v>
      </c>
      <c r="G12" s="228" t="str">
        <f>IF(AND(SUM(D12:E12)&gt;0,OR(B12="Other non-staff costs related to recruitment, training, and placement [type description here]",B12="")),"Error: No description for reported costs","")</f>
        <v/>
      </c>
    </row>
    <row r="13" spans="1:7" ht="15" customHeight="1" x14ac:dyDescent="0.35">
      <c r="A13" s="637">
        <f>A12+1</f>
        <v>6</v>
      </c>
      <c r="B13" s="211" t="s">
        <v>407</v>
      </c>
      <c r="C13" s="85">
        <v>3</v>
      </c>
      <c r="D13" s="130"/>
      <c r="E13" s="615"/>
      <c r="F13" s="416"/>
      <c r="G13" s="221"/>
    </row>
    <row r="14" spans="1:7" ht="15" customHeight="1" x14ac:dyDescent="0.35">
      <c r="A14" s="647">
        <f>A13+1</f>
        <v>7</v>
      </c>
      <c r="B14" s="211" t="s">
        <v>150</v>
      </c>
      <c r="C14" s="339">
        <v>8</v>
      </c>
      <c r="D14" s="132"/>
      <c r="E14" s="670"/>
      <c r="F14" s="416"/>
    </row>
    <row r="15" spans="1:7" ht="15" customHeight="1" x14ac:dyDescent="0.35">
      <c r="A15" s="641"/>
      <c r="B15" s="246" t="s">
        <v>127</v>
      </c>
      <c r="C15" s="213"/>
      <c r="D15" s="328"/>
      <c r="E15" s="612"/>
      <c r="F15" s="433"/>
    </row>
    <row r="16" spans="1:7" ht="15" customHeight="1" x14ac:dyDescent="0.35">
      <c r="A16" s="637">
        <f>A14+1</f>
        <v>8</v>
      </c>
      <c r="B16" s="223" t="s">
        <v>299</v>
      </c>
      <c r="C16" s="340">
        <v>24</v>
      </c>
      <c r="D16" s="133"/>
      <c r="E16" s="686"/>
      <c r="F16" s="466" t="s">
        <v>172</v>
      </c>
      <c r="G16" s="316"/>
    </row>
    <row r="17" spans="1:6" ht="15" customHeight="1" x14ac:dyDescent="0.35">
      <c r="A17" s="637">
        <f>A16+1</f>
        <v>9</v>
      </c>
      <c r="B17" s="219" t="s">
        <v>135</v>
      </c>
      <c r="C17" s="340">
        <v>12</v>
      </c>
      <c r="D17" s="134"/>
      <c r="E17" s="687"/>
      <c r="F17" s="467"/>
    </row>
    <row r="18" spans="1:6" ht="15" customHeight="1" x14ac:dyDescent="0.35">
      <c r="A18" s="637">
        <f>A17+1</f>
        <v>10</v>
      </c>
      <c r="B18" s="219" t="s">
        <v>590</v>
      </c>
      <c r="C18" s="102">
        <v>50</v>
      </c>
      <c r="D18" s="5"/>
      <c r="E18" s="609"/>
      <c r="F18" s="426"/>
    </row>
    <row r="19" spans="1:6" ht="15" customHeight="1" x14ac:dyDescent="0.35">
      <c r="A19" s="637">
        <f t="shared" ref="A19:A24" si="0">A18+1</f>
        <v>11</v>
      </c>
      <c r="B19" s="223" t="s">
        <v>136</v>
      </c>
      <c r="C19" s="102" t="s">
        <v>11</v>
      </c>
      <c r="D19" s="174"/>
      <c r="E19" s="688"/>
      <c r="F19" s="468" t="s">
        <v>172</v>
      </c>
    </row>
    <row r="20" spans="1:6" ht="15" customHeight="1" x14ac:dyDescent="0.35">
      <c r="A20" s="637">
        <f t="shared" si="0"/>
        <v>12</v>
      </c>
      <c r="B20" s="219" t="s">
        <v>151</v>
      </c>
      <c r="C20" s="341">
        <v>2</v>
      </c>
      <c r="D20" s="135"/>
      <c r="E20" s="689"/>
      <c r="F20" s="469"/>
    </row>
    <row r="21" spans="1:6" ht="15" customHeight="1" x14ac:dyDescent="0.35">
      <c r="A21" s="637">
        <f t="shared" si="0"/>
        <v>13</v>
      </c>
      <c r="B21" s="219" t="s">
        <v>128</v>
      </c>
      <c r="C21" s="342">
        <v>0.8</v>
      </c>
      <c r="D21" s="136"/>
      <c r="E21" s="690"/>
      <c r="F21" s="470"/>
    </row>
    <row r="22" spans="1:6" ht="15" customHeight="1" x14ac:dyDescent="0.35">
      <c r="A22" s="637">
        <f t="shared" si="0"/>
        <v>14</v>
      </c>
      <c r="B22" s="219" t="s">
        <v>591</v>
      </c>
      <c r="C22" s="341" t="s">
        <v>11</v>
      </c>
      <c r="D22" s="174"/>
      <c r="E22" s="688"/>
      <c r="F22" s="468"/>
    </row>
    <row r="23" spans="1:6" ht="15" customHeight="1" x14ac:dyDescent="0.35">
      <c r="A23" s="637">
        <f t="shared" si="0"/>
        <v>15</v>
      </c>
      <c r="B23" s="219" t="s">
        <v>152</v>
      </c>
      <c r="C23" s="332">
        <v>0.6</v>
      </c>
      <c r="D23" s="176"/>
      <c r="E23" s="691"/>
      <c r="F23" s="471"/>
    </row>
    <row r="24" spans="1:6" ht="15" customHeight="1" x14ac:dyDescent="0.35">
      <c r="A24" s="649">
        <f t="shared" si="0"/>
        <v>16</v>
      </c>
      <c r="B24" s="694" t="s">
        <v>129</v>
      </c>
      <c r="C24" s="692">
        <v>4</v>
      </c>
      <c r="D24" s="169"/>
      <c r="E24" s="693"/>
      <c r="F24" s="467"/>
    </row>
  </sheetData>
  <sheetProtection algorithmName="SHA-512" hashValue="D33LcRGDytEYdPp9ePuQul9gdnbNhsIj6PZZ0K4EVcdIgb2lhosE/lDRlynGIg7bswYSD/thnldik/WkyJMRZQ==" saltValue="iA82RGVIwUCA1r7qREdxig==" spinCount="100000" sheet="1" objects="1" scenarios="1"/>
  <mergeCells count="2">
    <mergeCell ref="A3:E3"/>
    <mergeCell ref="A1:E1"/>
  </mergeCells>
  <conditionalFormatting sqref="B12">
    <cfRule type="expression" dxfId="48" priority="1">
      <formula>IF(AND(SUM(D12:E12)&gt;0,OR(B12="Other non-staff costs related to recruitment, training, and placement [type description here]",B12="")),TRUE,FALSE)</formula>
    </cfRule>
  </conditionalFormatting>
  <conditionalFormatting sqref="D20:E24">
    <cfRule type="expression" dxfId="47" priority="2">
      <formula>IF(D$19="No",TRUE,FALSE)</formula>
    </cfRule>
  </conditionalFormatting>
  <conditionalFormatting sqref="E27:F27">
    <cfRule type="expression" dxfId="46" priority="3">
      <formula>IF(E$26="No",TRUE,FALSE)</formula>
    </cfRule>
  </conditionalFormatting>
  <dataValidations count="8">
    <dataValidation allowBlank="1" showErrorMessage="1" prompt="Enter a job category that is considered to be a Behavioral Health Professional._x000a_" sqref="B16:B24 B13:B14 B7:B9" xr:uid="{00000000-0002-0000-1D00-000000000000}"/>
    <dataValidation type="list" allowBlank="1" showInputMessage="1" showErrorMessage="1" sqref="D22:F22 D19:E19" xr:uid="{00000000-0002-0000-1D00-000001000000}">
      <formula1>"Yes,No"</formula1>
    </dataValidation>
    <dataValidation allowBlank="1" showInputMessage="1" showErrorMessage="1" prompt="Report the average amount of staff hours required to recruit, train, and approve a family home to the point where an individual could be placed." sqref="F11" xr:uid="{00000000-0002-0000-1D00-000002000000}"/>
    <dataValidation allowBlank="1" showInputMessage="1" showErrorMessage="1" prompt="Examples of costs may include advertising costs, rental of conference space for informational sessions, etc. Do not include any costs that were reported on the Administrative &amp; Program Support Expenses Other Than Staff Salary and Benefits worksheets." sqref="F12" xr:uid="{00000000-0002-0000-1D00-000003000000}"/>
    <dataValidation allowBlank="1" showInputMessage="1" showErrorMessage="1" prompt="If your agency employs part-time agency supervisors, calculate a full-time equivalent caseload. For example, if an agency supervisor works 20 hours per week and has a caseload of 25, their expected full-time caseload would be 50." sqref="F16" xr:uid="{00000000-0002-0000-1D00-000004000000}"/>
    <dataValidation allowBlank="1" showInputMessage="1" showErrorMessage="1" prompt="If the response is “No”, Lines 12 through 16 do not need to be completed." sqref="F19" xr:uid="{00000000-0002-0000-1D00-000005000000}"/>
    <dataValidation type="decimal" operator="greaterThanOrEqual" allowBlank="1" showInputMessage="1" showErrorMessage="1" error="Please enter a valid number." sqref="D23:E24 D11:E14 D16:E18 D20:E21 D7:E9" xr:uid="{00000000-0002-0000-1D00-000006000000}">
      <formula1>0</formula1>
    </dataValidation>
    <dataValidation allowBlank="1" showInputMessage="1" showErrorMessage="1" prompt="Report the average number of days per year a resident is not present in the home for any reason (hospitalization, family visits, etc.). For residents not in the home for a year, report an annualized figure-e.g., 4 absences in 6 months would be 8 per year" sqref="F9" xr:uid="{819DD628-8FA9-4B10-A6F4-81E3D4B65F74}"/>
  </dataValidations>
  <pageMargins left="0.25" right="0.25" top="0.75" bottom="0.75" header="0.3" footer="0.3"/>
  <pageSetup scale="95" orientation="landscape" r:id="rId1"/>
  <headerFooter>
    <oddHeader>&amp;C&amp;"Times New Roman,Bold"Vermont Department of Disabilities, Aging and Independent Living
Review of HCBS Payment Methodologies and Rates - Provider Survey&amp;R&amp;"Times New Roman,Regular"Page &amp;P of &amp;N</oddHeader>
    <oddFooter>&amp;R&amp;"Times New Roman,Regular" printed &amp;D&amp;L&amp;"Times New Roman,Regular"Questions? Contact Stephen Pawlowski with Health Management Associates at spawlowski@healthmanagement.com or (602) 466-9840.</oddFooter>
  </headerFooter>
  <ignoredErrors>
    <ignoredError sqref="G12" formulaRange="1"/>
  </ignoredError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29"/>
  <dimension ref="A1:M58"/>
  <sheetViews>
    <sheetView zoomScaleNormal="100" workbookViewId="0">
      <pane ySplit="7" topLeftCell="A8" activePane="bottomLeft" state="frozen"/>
      <selection activeCell="E14" sqref="E14"/>
      <selection pane="bottomLeft" activeCell="B9" sqref="B9"/>
    </sheetView>
  </sheetViews>
  <sheetFormatPr defaultColWidth="9.1796875" defaultRowHeight="14" x14ac:dyDescent="0.35"/>
  <cols>
    <col min="1" max="1" width="5.7265625" style="107" customWidth="1"/>
    <col min="2" max="2" width="13.7265625" style="55" customWidth="1"/>
    <col min="3" max="3" width="14.7265625" style="55" customWidth="1"/>
    <col min="4" max="4" width="10.7265625" style="55" customWidth="1"/>
    <col min="5" max="5" width="11.453125" style="55" bestFit="1" customWidth="1"/>
    <col min="6" max="6" width="11.7265625" style="55" customWidth="1"/>
    <col min="7" max="7" width="10.26953125" style="55" bestFit="1" customWidth="1"/>
    <col min="8" max="8" width="13.7265625" style="55" customWidth="1"/>
    <col min="9" max="9" width="8" style="55" bestFit="1" customWidth="1"/>
    <col min="10" max="10" width="9" style="55" bestFit="1" customWidth="1"/>
    <col min="11" max="12" width="11.7265625" style="55" customWidth="1"/>
    <col min="13" max="13" width="10.7265625" style="115" customWidth="1"/>
    <col min="14" max="16384" width="9.1796875" style="55"/>
  </cols>
  <sheetData>
    <row r="1" spans="1:13" x14ac:dyDescent="0.35">
      <c r="A1" s="889" t="str">
        <f>IF(ISBLANK('Contact Info &amp; Revenues'!C7),"",'Contact Info &amp; Revenues'!C7)</f>
        <v/>
      </c>
      <c r="B1" s="889"/>
      <c r="C1" s="889"/>
      <c r="D1" s="889"/>
      <c r="E1" s="889"/>
      <c r="F1" s="889"/>
      <c r="G1" s="889"/>
      <c r="H1" s="889"/>
      <c r="I1" s="889"/>
      <c r="J1" s="889"/>
      <c r="K1" s="889"/>
      <c r="L1" s="889"/>
      <c r="M1" s="889"/>
    </row>
    <row r="2" spans="1:13" ht="7.5" customHeight="1" x14ac:dyDescent="0.35">
      <c r="A2" s="106"/>
      <c r="B2" s="107"/>
      <c r="C2" s="107"/>
      <c r="D2" s="107"/>
      <c r="E2" s="107"/>
      <c r="F2" s="107"/>
      <c r="G2" s="107"/>
      <c r="H2" s="107"/>
      <c r="I2" s="107"/>
      <c r="J2" s="107"/>
      <c r="K2" s="107"/>
      <c r="L2" s="107"/>
      <c r="M2" s="108"/>
    </row>
    <row r="3" spans="1:13" ht="15.65" customHeight="1" x14ac:dyDescent="0.35">
      <c r="A3" s="933" t="s">
        <v>409</v>
      </c>
      <c r="B3" s="933"/>
      <c r="C3" s="933"/>
      <c r="D3" s="933"/>
      <c r="E3" s="933"/>
      <c r="F3" s="933"/>
      <c r="G3" s="933"/>
      <c r="H3" s="933"/>
      <c r="I3" s="933"/>
      <c r="J3" s="933"/>
      <c r="K3" s="933"/>
      <c r="L3" s="933"/>
      <c r="M3" s="933"/>
    </row>
    <row r="4" spans="1:13" ht="7.5" customHeight="1" x14ac:dyDescent="0.35">
      <c r="A4" s="137"/>
      <c r="B4" s="137"/>
      <c r="C4" s="137"/>
      <c r="D4" s="137"/>
      <c r="E4" s="137"/>
      <c r="F4" s="137"/>
      <c r="G4" s="137"/>
      <c r="H4" s="137"/>
      <c r="I4" s="137"/>
      <c r="J4" s="137"/>
      <c r="K4" s="137"/>
      <c r="L4" s="137"/>
      <c r="M4" s="137"/>
    </row>
    <row r="5" spans="1:13" ht="45" customHeight="1" x14ac:dyDescent="0.35">
      <c r="A5" s="695" t="s">
        <v>0</v>
      </c>
      <c r="B5" s="696" t="s">
        <v>130</v>
      </c>
      <c r="C5" s="696" t="s">
        <v>131</v>
      </c>
      <c r="D5" s="696" t="s">
        <v>132</v>
      </c>
      <c r="E5" s="934" t="s">
        <v>592</v>
      </c>
      <c r="F5" s="935"/>
      <c r="G5" s="936" t="s">
        <v>598</v>
      </c>
      <c r="H5" s="937"/>
      <c r="I5" s="937"/>
      <c r="J5" s="938"/>
      <c r="K5" s="939" t="s">
        <v>595</v>
      </c>
      <c r="L5" s="940"/>
      <c r="M5" s="941" t="s">
        <v>602</v>
      </c>
    </row>
    <row r="6" spans="1:13" ht="75" customHeight="1" x14ac:dyDescent="0.35">
      <c r="A6" s="698"/>
      <c r="B6" s="699"/>
      <c r="C6" s="699"/>
      <c r="D6" s="699"/>
      <c r="E6" s="700" t="s">
        <v>593</v>
      </c>
      <c r="F6" s="699" t="s">
        <v>594</v>
      </c>
      <c r="G6" s="699" t="s">
        <v>599</v>
      </c>
      <c r="H6" s="699" t="s">
        <v>600</v>
      </c>
      <c r="I6" s="699" t="s">
        <v>133</v>
      </c>
      <c r="J6" s="699" t="s">
        <v>601</v>
      </c>
      <c r="K6" s="503" t="s">
        <v>596</v>
      </c>
      <c r="L6" s="503" t="s">
        <v>597</v>
      </c>
      <c r="M6" s="942"/>
    </row>
    <row r="7" spans="1:13" s="163" customFormat="1" ht="15" customHeight="1" x14ac:dyDescent="0.35">
      <c r="A7" s="697"/>
      <c r="B7" s="164"/>
      <c r="C7" s="164"/>
      <c r="D7" s="472" t="s">
        <v>172</v>
      </c>
      <c r="E7" s="472" t="s">
        <v>172</v>
      </c>
      <c r="F7" s="473" t="s">
        <v>172</v>
      </c>
      <c r="G7" s="473" t="s">
        <v>172</v>
      </c>
      <c r="H7" s="473" t="s">
        <v>172</v>
      </c>
      <c r="I7" s="473" t="s">
        <v>172</v>
      </c>
      <c r="J7" s="473" t="s">
        <v>172</v>
      </c>
      <c r="K7" s="474" t="s">
        <v>172</v>
      </c>
      <c r="L7" s="705" t="s">
        <v>172</v>
      </c>
      <c r="M7" s="701" t="s">
        <v>172</v>
      </c>
    </row>
    <row r="8" spans="1:13" ht="14.5" customHeight="1" x14ac:dyDescent="0.35">
      <c r="A8" s="660" t="s">
        <v>78</v>
      </c>
      <c r="B8" s="109">
        <v>3765547</v>
      </c>
      <c r="C8" s="110" t="s">
        <v>134</v>
      </c>
      <c r="D8" s="111">
        <v>41734</v>
      </c>
      <c r="E8" s="141" t="s">
        <v>168</v>
      </c>
      <c r="F8" s="113">
        <v>1875</v>
      </c>
      <c r="G8" s="113">
        <v>0</v>
      </c>
      <c r="H8" s="113">
        <v>0</v>
      </c>
      <c r="I8" s="112" t="s">
        <v>11</v>
      </c>
      <c r="J8" s="113">
        <v>750</v>
      </c>
      <c r="K8" s="139">
        <v>75</v>
      </c>
      <c r="L8" s="139">
        <v>75</v>
      </c>
      <c r="M8" s="702">
        <v>6</v>
      </c>
    </row>
    <row r="9" spans="1:13" ht="13.9" customHeight="1" x14ac:dyDescent="0.35">
      <c r="A9" s="637">
        <v>1</v>
      </c>
      <c r="B9" s="359"/>
      <c r="C9" s="360"/>
      <c r="D9" s="357"/>
      <c r="E9" s="140"/>
      <c r="F9" s="172"/>
      <c r="G9" s="172"/>
      <c r="H9" s="172"/>
      <c r="I9" s="174"/>
      <c r="J9" s="172"/>
      <c r="K9" s="114"/>
      <c r="L9" s="114"/>
      <c r="M9" s="703"/>
    </row>
    <row r="10" spans="1:13" ht="13.9" customHeight="1" x14ac:dyDescent="0.35">
      <c r="A10" s="637">
        <v>2</v>
      </c>
      <c r="B10" s="359"/>
      <c r="C10" s="360"/>
      <c r="D10" s="357"/>
      <c r="E10" s="140"/>
      <c r="F10" s="172"/>
      <c r="G10" s="172"/>
      <c r="H10" s="172"/>
      <c r="I10" s="174"/>
      <c r="J10" s="172"/>
      <c r="K10" s="114"/>
      <c r="L10" s="114"/>
      <c r="M10" s="703"/>
    </row>
    <row r="11" spans="1:13" ht="13.9" customHeight="1" x14ac:dyDescent="0.35">
      <c r="A11" s="637">
        <v>3</v>
      </c>
      <c r="B11" s="359"/>
      <c r="C11" s="360"/>
      <c r="D11" s="357"/>
      <c r="E11" s="140"/>
      <c r="F11" s="172"/>
      <c r="G11" s="172"/>
      <c r="H11" s="172"/>
      <c r="I11" s="174"/>
      <c r="J11" s="172"/>
      <c r="K11" s="114"/>
      <c r="L11" s="114"/>
      <c r="M11" s="703"/>
    </row>
    <row r="12" spans="1:13" ht="13.9" customHeight="1" x14ac:dyDescent="0.35">
      <c r="A12" s="637">
        <v>4</v>
      </c>
      <c r="B12" s="359"/>
      <c r="C12" s="360"/>
      <c r="D12" s="357"/>
      <c r="E12" s="140"/>
      <c r="F12" s="172"/>
      <c r="G12" s="172"/>
      <c r="H12" s="172"/>
      <c r="I12" s="174"/>
      <c r="J12" s="172"/>
      <c r="K12" s="114"/>
      <c r="L12" s="114"/>
      <c r="M12" s="703"/>
    </row>
    <row r="13" spans="1:13" ht="13.9" customHeight="1" x14ac:dyDescent="0.35">
      <c r="A13" s="637">
        <v>5</v>
      </c>
      <c r="B13" s="359"/>
      <c r="C13" s="360"/>
      <c r="D13" s="357"/>
      <c r="E13" s="140"/>
      <c r="F13" s="172"/>
      <c r="G13" s="172"/>
      <c r="H13" s="172"/>
      <c r="I13" s="174"/>
      <c r="J13" s="172"/>
      <c r="K13" s="114"/>
      <c r="L13" s="114"/>
      <c r="M13" s="703"/>
    </row>
    <row r="14" spans="1:13" ht="13.5" customHeight="1" x14ac:dyDescent="0.35">
      <c r="A14" s="637">
        <v>6</v>
      </c>
      <c r="B14" s="359"/>
      <c r="C14" s="360"/>
      <c r="D14" s="357"/>
      <c r="E14" s="140"/>
      <c r="F14" s="172"/>
      <c r="G14" s="172"/>
      <c r="H14" s="172"/>
      <c r="I14" s="174"/>
      <c r="J14" s="172"/>
      <c r="K14" s="114"/>
      <c r="L14" s="114"/>
      <c r="M14" s="703"/>
    </row>
    <row r="15" spans="1:13" ht="13.5" customHeight="1" x14ac:dyDescent="0.35">
      <c r="A15" s="637">
        <v>7</v>
      </c>
      <c r="B15" s="359"/>
      <c r="C15" s="360"/>
      <c r="D15" s="357"/>
      <c r="E15" s="140"/>
      <c r="F15" s="172"/>
      <c r="G15" s="172"/>
      <c r="H15" s="172"/>
      <c r="I15" s="174"/>
      <c r="J15" s="172"/>
      <c r="K15" s="114"/>
      <c r="L15" s="114"/>
      <c r="M15" s="703"/>
    </row>
    <row r="16" spans="1:13" ht="13.5" customHeight="1" x14ac:dyDescent="0.35">
      <c r="A16" s="637">
        <v>8</v>
      </c>
      <c r="B16" s="359"/>
      <c r="C16" s="360"/>
      <c r="D16" s="357"/>
      <c r="E16" s="140"/>
      <c r="F16" s="172"/>
      <c r="G16" s="172"/>
      <c r="H16" s="172"/>
      <c r="I16" s="174"/>
      <c r="J16" s="172"/>
      <c r="K16" s="114"/>
      <c r="L16" s="114"/>
      <c r="M16" s="703"/>
    </row>
    <row r="17" spans="1:13" ht="13.5" customHeight="1" x14ac:dyDescent="0.35">
      <c r="A17" s="637">
        <v>9</v>
      </c>
      <c r="B17" s="359"/>
      <c r="C17" s="360"/>
      <c r="D17" s="357"/>
      <c r="E17" s="140"/>
      <c r="F17" s="172"/>
      <c r="G17" s="172"/>
      <c r="H17" s="172"/>
      <c r="I17" s="174"/>
      <c r="J17" s="172"/>
      <c r="K17" s="114"/>
      <c r="L17" s="114"/>
      <c r="M17" s="703"/>
    </row>
    <row r="18" spans="1:13" ht="13.5" customHeight="1" x14ac:dyDescent="0.35">
      <c r="A18" s="637">
        <v>10</v>
      </c>
      <c r="B18" s="359"/>
      <c r="C18" s="360"/>
      <c r="D18" s="357"/>
      <c r="E18" s="140"/>
      <c r="F18" s="172"/>
      <c r="G18" s="172"/>
      <c r="H18" s="172"/>
      <c r="I18" s="174"/>
      <c r="J18" s="172"/>
      <c r="K18" s="114"/>
      <c r="L18" s="114"/>
      <c r="M18" s="703"/>
    </row>
    <row r="19" spans="1:13" ht="13.5" customHeight="1" x14ac:dyDescent="0.35">
      <c r="A19" s="637">
        <v>11</v>
      </c>
      <c r="B19" s="359"/>
      <c r="C19" s="360"/>
      <c r="D19" s="357"/>
      <c r="E19" s="140"/>
      <c r="F19" s="172"/>
      <c r="G19" s="172"/>
      <c r="H19" s="172"/>
      <c r="I19" s="174"/>
      <c r="J19" s="172"/>
      <c r="K19" s="114"/>
      <c r="L19" s="114"/>
      <c r="M19" s="703"/>
    </row>
    <row r="20" spans="1:13" ht="13.5" customHeight="1" x14ac:dyDescent="0.35">
      <c r="A20" s="637">
        <v>12</v>
      </c>
      <c r="B20" s="359"/>
      <c r="C20" s="360"/>
      <c r="D20" s="357"/>
      <c r="E20" s="140"/>
      <c r="F20" s="172"/>
      <c r="G20" s="172"/>
      <c r="H20" s="172"/>
      <c r="I20" s="174"/>
      <c r="J20" s="172"/>
      <c r="K20" s="114"/>
      <c r="L20" s="114"/>
      <c r="M20" s="703"/>
    </row>
    <row r="21" spans="1:13" ht="13.5" customHeight="1" x14ac:dyDescent="0.35">
      <c r="A21" s="637">
        <v>13</v>
      </c>
      <c r="B21" s="359"/>
      <c r="C21" s="360"/>
      <c r="D21" s="357"/>
      <c r="E21" s="140"/>
      <c r="F21" s="172"/>
      <c r="G21" s="172"/>
      <c r="H21" s="172"/>
      <c r="I21" s="174"/>
      <c r="J21" s="172"/>
      <c r="K21" s="114"/>
      <c r="L21" s="114"/>
      <c r="M21" s="703"/>
    </row>
    <row r="22" spans="1:13" ht="13.5" customHeight="1" x14ac:dyDescent="0.35">
      <c r="A22" s="637">
        <v>14</v>
      </c>
      <c r="B22" s="359"/>
      <c r="C22" s="360"/>
      <c r="D22" s="357"/>
      <c r="E22" s="140"/>
      <c r="F22" s="172"/>
      <c r="G22" s="172"/>
      <c r="H22" s="172"/>
      <c r="I22" s="174"/>
      <c r="J22" s="172"/>
      <c r="K22" s="114"/>
      <c r="L22" s="114"/>
      <c r="M22" s="703"/>
    </row>
    <row r="23" spans="1:13" ht="13.5" customHeight="1" x14ac:dyDescent="0.35">
      <c r="A23" s="637">
        <v>15</v>
      </c>
      <c r="B23" s="359"/>
      <c r="C23" s="360"/>
      <c r="D23" s="357"/>
      <c r="E23" s="140"/>
      <c r="F23" s="172"/>
      <c r="G23" s="172"/>
      <c r="H23" s="172"/>
      <c r="I23" s="174"/>
      <c r="J23" s="172"/>
      <c r="K23" s="114"/>
      <c r="L23" s="114"/>
      <c r="M23" s="703"/>
    </row>
    <row r="24" spans="1:13" ht="13.5" customHeight="1" x14ac:dyDescent="0.35">
      <c r="A24" s="637">
        <v>16</v>
      </c>
      <c r="B24" s="359"/>
      <c r="C24" s="360"/>
      <c r="D24" s="357"/>
      <c r="E24" s="140"/>
      <c r="F24" s="172"/>
      <c r="G24" s="172"/>
      <c r="H24" s="172"/>
      <c r="I24" s="174"/>
      <c r="J24" s="172"/>
      <c r="K24" s="114"/>
      <c r="L24" s="114"/>
      <c r="M24" s="703"/>
    </row>
    <row r="25" spans="1:13" ht="13.5" customHeight="1" x14ac:dyDescent="0.35">
      <c r="A25" s="637">
        <v>17</v>
      </c>
      <c r="B25" s="359"/>
      <c r="C25" s="360"/>
      <c r="D25" s="357"/>
      <c r="E25" s="140"/>
      <c r="F25" s="172"/>
      <c r="G25" s="172"/>
      <c r="H25" s="172"/>
      <c r="I25" s="174"/>
      <c r="J25" s="172"/>
      <c r="K25" s="114"/>
      <c r="L25" s="114"/>
      <c r="M25" s="703"/>
    </row>
    <row r="26" spans="1:13" ht="13.5" customHeight="1" x14ac:dyDescent="0.35">
      <c r="A26" s="637">
        <v>18</v>
      </c>
      <c r="B26" s="359"/>
      <c r="C26" s="360"/>
      <c r="D26" s="357"/>
      <c r="E26" s="140"/>
      <c r="F26" s="172"/>
      <c r="G26" s="172"/>
      <c r="H26" s="172"/>
      <c r="I26" s="174"/>
      <c r="J26" s="172"/>
      <c r="K26" s="114"/>
      <c r="L26" s="114"/>
      <c r="M26" s="703"/>
    </row>
    <row r="27" spans="1:13" ht="13.5" customHeight="1" x14ac:dyDescent="0.35">
      <c r="A27" s="637">
        <v>19</v>
      </c>
      <c r="B27" s="359"/>
      <c r="C27" s="360"/>
      <c r="D27" s="357"/>
      <c r="E27" s="140"/>
      <c r="F27" s="172"/>
      <c r="G27" s="172"/>
      <c r="H27" s="172"/>
      <c r="I27" s="174"/>
      <c r="J27" s="172"/>
      <c r="K27" s="114"/>
      <c r="L27" s="114"/>
      <c r="M27" s="703"/>
    </row>
    <row r="28" spans="1:13" ht="13.5" customHeight="1" x14ac:dyDescent="0.35">
      <c r="A28" s="637">
        <v>20</v>
      </c>
      <c r="B28" s="359"/>
      <c r="C28" s="360"/>
      <c r="D28" s="357"/>
      <c r="E28" s="140"/>
      <c r="F28" s="172"/>
      <c r="G28" s="172"/>
      <c r="H28" s="172"/>
      <c r="I28" s="174"/>
      <c r="J28" s="172"/>
      <c r="K28" s="114"/>
      <c r="L28" s="114"/>
      <c r="M28" s="703"/>
    </row>
    <row r="29" spans="1:13" ht="13.5" customHeight="1" x14ac:dyDescent="0.35">
      <c r="A29" s="637">
        <v>21</v>
      </c>
      <c r="B29" s="359"/>
      <c r="C29" s="360"/>
      <c r="D29" s="357"/>
      <c r="E29" s="140"/>
      <c r="F29" s="172"/>
      <c r="G29" s="172"/>
      <c r="H29" s="172"/>
      <c r="I29" s="174"/>
      <c r="J29" s="172"/>
      <c r="K29" s="114"/>
      <c r="L29" s="114"/>
      <c r="M29" s="703"/>
    </row>
    <row r="30" spans="1:13" ht="13.5" customHeight="1" x14ac:dyDescent="0.35">
      <c r="A30" s="637">
        <v>22</v>
      </c>
      <c r="B30" s="359"/>
      <c r="C30" s="360"/>
      <c r="D30" s="357"/>
      <c r="E30" s="140"/>
      <c r="F30" s="172"/>
      <c r="G30" s="172"/>
      <c r="H30" s="172"/>
      <c r="I30" s="174"/>
      <c r="J30" s="172"/>
      <c r="K30" s="114"/>
      <c r="L30" s="114"/>
      <c r="M30" s="703"/>
    </row>
    <row r="31" spans="1:13" ht="13.5" customHeight="1" x14ac:dyDescent="0.35">
      <c r="A31" s="637">
        <v>23</v>
      </c>
      <c r="B31" s="359"/>
      <c r="C31" s="360"/>
      <c r="D31" s="357"/>
      <c r="E31" s="140"/>
      <c r="F31" s="172"/>
      <c r="G31" s="172"/>
      <c r="H31" s="172"/>
      <c r="I31" s="174"/>
      <c r="J31" s="172"/>
      <c r="K31" s="114"/>
      <c r="L31" s="114"/>
      <c r="M31" s="703"/>
    </row>
    <row r="32" spans="1:13" ht="13.5" customHeight="1" x14ac:dyDescent="0.35">
      <c r="A32" s="637">
        <v>24</v>
      </c>
      <c r="B32" s="359"/>
      <c r="C32" s="360"/>
      <c r="D32" s="357"/>
      <c r="E32" s="140"/>
      <c r="F32" s="172"/>
      <c r="G32" s="172"/>
      <c r="H32" s="172"/>
      <c r="I32" s="174"/>
      <c r="J32" s="172"/>
      <c r="K32" s="114"/>
      <c r="L32" s="114"/>
      <c r="M32" s="703"/>
    </row>
    <row r="33" spans="1:13" ht="13.5" customHeight="1" x14ac:dyDescent="0.35">
      <c r="A33" s="637">
        <v>25</v>
      </c>
      <c r="B33" s="359"/>
      <c r="C33" s="360"/>
      <c r="D33" s="357"/>
      <c r="E33" s="140"/>
      <c r="F33" s="172"/>
      <c r="G33" s="172"/>
      <c r="H33" s="172"/>
      <c r="I33" s="174"/>
      <c r="J33" s="172"/>
      <c r="K33" s="114"/>
      <c r="L33" s="114"/>
      <c r="M33" s="703"/>
    </row>
    <row r="34" spans="1:13" ht="13.5" customHeight="1" x14ac:dyDescent="0.35">
      <c r="A34" s="660">
        <v>26</v>
      </c>
      <c r="B34" s="706"/>
      <c r="C34" s="707"/>
      <c r="D34" s="708"/>
      <c r="E34" s="709"/>
      <c r="F34" s="710"/>
      <c r="G34" s="710"/>
      <c r="H34" s="710"/>
      <c r="I34" s="711"/>
      <c r="J34" s="710"/>
      <c r="K34" s="712"/>
      <c r="L34" s="712"/>
      <c r="M34" s="713"/>
    </row>
    <row r="35" spans="1:13" ht="13.5" customHeight="1" x14ac:dyDescent="0.35">
      <c r="A35" s="637">
        <v>27</v>
      </c>
      <c r="B35" s="359"/>
      <c r="C35" s="360"/>
      <c r="D35" s="357"/>
      <c r="E35" s="140"/>
      <c r="F35" s="172"/>
      <c r="G35" s="172"/>
      <c r="H35" s="172"/>
      <c r="I35" s="174"/>
      <c r="J35" s="172"/>
      <c r="K35" s="114"/>
      <c r="L35" s="114"/>
      <c r="M35" s="703"/>
    </row>
    <row r="36" spans="1:13" ht="13.5" customHeight="1" x14ac:dyDescent="0.35">
      <c r="A36" s="637">
        <v>28</v>
      </c>
      <c r="B36" s="359"/>
      <c r="C36" s="360"/>
      <c r="D36" s="357"/>
      <c r="E36" s="140"/>
      <c r="F36" s="172"/>
      <c r="G36" s="172"/>
      <c r="H36" s="172"/>
      <c r="I36" s="174"/>
      <c r="J36" s="172"/>
      <c r="K36" s="114"/>
      <c r="L36" s="114"/>
      <c r="M36" s="703"/>
    </row>
    <row r="37" spans="1:13" ht="13.5" customHeight="1" x14ac:dyDescent="0.35">
      <c r="A37" s="637">
        <v>29</v>
      </c>
      <c r="B37" s="359"/>
      <c r="C37" s="360"/>
      <c r="D37" s="357"/>
      <c r="E37" s="140"/>
      <c r="F37" s="172"/>
      <c r="G37" s="172"/>
      <c r="H37" s="172"/>
      <c r="I37" s="174"/>
      <c r="J37" s="172"/>
      <c r="K37" s="114"/>
      <c r="L37" s="114"/>
      <c r="M37" s="703"/>
    </row>
    <row r="38" spans="1:13" ht="13.5" customHeight="1" x14ac:dyDescent="0.35">
      <c r="A38" s="637">
        <v>30</v>
      </c>
      <c r="B38" s="359"/>
      <c r="C38" s="360"/>
      <c r="D38" s="357"/>
      <c r="E38" s="140"/>
      <c r="F38" s="172"/>
      <c r="G38" s="172"/>
      <c r="H38" s="172"/>
      <c r="I38" s="174"/>
      <c r="J38" s="172"/>
      <c r="K38" s="114"/>
      <c r="L38" s="114"/>
      <c r="M38" s="703"/>
    </row>
    <row r="39" spans="1:13" ht="13.5" customHeight="1" x14ac:dyDescent="0.35">
      <c r="A39" s="637">
        <v>31</v>
      </c>
      <c r="B39" s="359"/>
      <c r="C39" s="360"/>
      <c r="D39" s="357"/>
      <c r="E39" s="140"/>
      <c r="F39" s="172"/>
      <c r="G39" s="172"/>
      <c r="H39" s="172"/>
      <c r="I39" s="174"/>
      <c r="J39" s="172"/>
      <c r="K39" s="114"/>
      <c r="L39" s="114"/>
      <c r="M39" s="703"/>
    </row>
    <row r="40" spans="1:13" ht="13.5" customHeight="1" x14ac:dyDescent="0.35">
      <c r="A40" s="637">
        <v>32</v>
      </c>
      <c r="B40" s="359"/>
      <c r="C40" s="360"/>
      <c r="D40" s="357"/>
      <c r="E40" s="140"/>
      <c r="F40" s="172"/>
      <c r="G40" s="172"/>
      <c r="H40" s="172"/>
      <c r="I40" s="174"/>
      <c r="J40" s="172"/>
      <c r="K40" s="114"/>
      <c r="L40" s="114"/>
      <c r="M40" s="703"/>
    </row>
    <row r="41" spans="1:13" ht="13.5" customHeight="1" x14ac:dyDescent="0.35">
      <c r="A41" s="637">
        <v>33</v>
      </c>
      <c r="B41" s="359"/>
      <c r="C41" s="360"/>
      <c r="D41" s="357"/>
      <c r="E41" s="140"/>
      <c r="F41" s="172"/>
      <c r="G41" s="172"/>
      <c r="H41" s="172"/>
      <c r="I41" s="174"/>
      <c r="J41" s="172"/>
      <c r="K41" s="114"/>
      <c r="L41" s="114"/>
      <c r="M41" s="703"/>
    </row>
    <row r="42" spans="1:13" ht="13.5" customHeight="1" x14ac:dyDescent="0.35">
      <c r="A42" s="637">
        <v>34</v>
      </c>
      <c r="B42" s="359"/>
      <c r="C42" s="360"/>
      <c r="D42" s="357"/>
      <c r="E42" s="140"/>
      <c r="F42" s="172"/>
      <c r="G42" s="172"/>
      <c r="H42" s="172"/>
      <c r="I42" s="174"/>
      <c r="J42" s="172"/>
      <c r="K42" s="114"/>
      <c r="L42" s="114"/>
      <c r="M42" s="703"/>
    </row>
    <row r="43" spans="1:13" ht="13.5" customHeight="1" x14ac:dyDescent="0.35">
      <c r="A43" s="637">
        <v>35</v>
      </c>
      <c r="B43" s="359"/>
      <c r="C43" s="360"/>
      <c r="D43" s="357"/>
      <c r="E43" s="140"/>
      <c r="F43" s="172"/>
      <c r="G43" s="172"/>
      <c r="H43" s="172"/>
      <c r="I43" s="174"/>
      <c r="J43" s="172"/>
      <c r="K43" s="114"/>
      <c r="L43" s="114"/>
      <c r="M43" s="703"/>
    </row>
    <row r="44" spans="1:13" ht="13.5" customHeight="1" x14ac:dyDescent="0.35">
      <c r="A44" s="637">
        <v>36</v>
      </c>
      <c r="B44" s="359"/>
      <c r="C44" s="360"/>
      <c r="D44" s="357"/>
      <c r="E44" s="140"/>
      <c r="F44" s="172"/>
      <c r="G44" s="172"/>
      <c r="H44" s="172"/>
      <c r="I44" s="174"/>
      <c r="J44" s="172"/>
      <c r="K44" s="114"/>
      <c r="L44" s="114"/>
      <c r="M44" s="703"/>
    </row>
    <row r="45" spans="1:13" ht="13.5" customHeight="1" x14ac:dyDescent="0.35">
      <c r="A45" s="637">
        <v>37</v>
      </c>
      <c r="B45" s="359"/>
      <c r="C45" s="360"/>
      <c r="D45" s="357"/>
      <c r="E45" s="140"/>
      <c r="F45" s="172"/>
      <c r="G45" s="172"/>
      <c r="H45" s="172"/>
      <c r="I45" s="174"/>
      <c r="J45" s="172"/>
      <c r="K45" s="114"/>
      <c r="L45" s="114"/>
      <c r="M45" s="703"/>
    </row>
    <row r="46" spans="1:13" ht="13.5" customHeight="1" x14ac:dyDescent="0.35">
      <c r="A46" s="637">
        <v>38</v>
      </c>
      <c r="B46" s="359"/>
      <c r="C46" s="360"/>
      <c r="D46" s="357"/>
      <c r="E46" s="140"/>
      <c r="F46" s="172"/>
      <c r="G46" s="172"/>
      <c r="H46" s="172"/>
      <c r="I46" s="174"/>
      <c r="J46" s="172"/>
      <c r="K46" s="114"/>
      <c r="L46" s="114"/>
      <c r="M46" s="703"/>
    </row>
    <row r="47" spans="1:13" ht="13.5" customHeight="1" x14ac:dyDescent="0.35">
      <c r="A47" s="637">
        <v>39</v>
      </c>
      <c r="B47" s="359"/>
      <c r="C47" s="360"/>
      <c r="D47" s="357"/>
      <c r="E47" s="140"/>
      <c r="F47" s="172"/>
      <c r="G47" s="172"/>
      <c r="H47" s="172"/>
      <c r="I47" s="174"/>
      <c r="J47" s="172"/>
      <c r="K47" s="114"/>
      <c r="L47" s="114"/>
      <c r="M47" s="703"/>
    </row>
    <row r="48" spans="1:13" ht="13.5" customHeight="1" x14ac:dyDescent="0.35">
      <c r="A48" s="637">
        <v>40</v>
      </c>
      <c r="B48" s="359"/>
      <c r="C48" s="360"/>
      <c r="D48" s="357"/>
      <c r="E48" s="140"/>
      <c r="F48" s="172"/>
      <c r="G48" s="172"/>
      <c r="H48" s="172"/>
      <c r="I48" s="174"/>
      <c r="J48" s="172"/>
      <c r="K48" s="114"/>
      <c r="L48" s="114"/>
      <c r="M48" s="703"/>
    </row>
    <row r="49" spans="1:13" ht="13.5" customHeight="1" x14ac:dyDescent="0.35">
      <c r="A49" s="637">
        <v>41</v>
      </c>
      <c r="B49" s="359"/>
      <c r="C49" s="360"/>
      <c r="D49" s="357"/>
      <c r="E49" s="140"/>
      <c r="F49" s="172"/>
      <c r="G49" s="172"/>
      <c r="H49" s="172"/>
      <c r="I49" s="174"/>
      <c r="J49" s="172"/>
      <c r="K49" s="114"/>
      <c r="L49" s="114"/>
      <c r="M49" s="703"/>
    </row>
    <row r="50" spans="1:13" ht="13.5" customHeight="1" x14ac:dyDescent="0.35">
      <c r="A50" s="637">
        <v>42</v>
      </c>
      <c r="B50" s="359"/>
      <c r="C50" s="360"/>
      <c r="D50" s="357"/>
      <c r="E50" s="140"/>
      <c r="F50" s="172"/>
      <c r="G50" s="172"/>
      <c r="H50" s="172"/>
      <c r="I50" s="174"/>
      <c r="J50" s="172"/>
      <c r="K50" s="114"/>
      <c r="L50" s="114"/>
      <c r="M50" s="703"/>
    </row>
    <row r="51" spans="1:13" ht="13.5" customHeight="1" x14ac:dyDescent="0.35">
      <c r="A51" s="637">
        <v>43</v>
      </c>
      <c r="B51" s="359"/>
      <c r="C51" s="360"/>
      <c r="D51" s="357"/>
      <c r="E51" s="140"/>
      <c r="F51" s="172"/>
      <c r="G51" s="172"/>
      <c r="H51" s="172"/>
      <c r="I51" s="174"/>
      <c r="J51" s="172"/>
      <c r="K51" s="114"/>
      <c r="L51" s="114"/>
      <c r="M51" s="703"/>
    </row>
    <row r="52" spans="1:13" ht="13.5" customHeight="1" x14ac:dyDescent="0.35">
      <c r="A52" s="637">
        <v>44</v>
      </c>
      <c r="B52" s="359"/>
      <c r="C52" s="360"/>
      <c r="D52" s="357"/>
      <c r="E52" s="140"/>
      <c r="F52" s="172"/>
      <c r="G52" s="172"/>
      <c r="H52" s="172"/>
      <c r="I52" s="174"/>
      <c r="J52" s="172"/>
      <c r="K52" s="114"/>
      <c r="L52" s="114"/>
      <c r="M52" s="703"/>
    </row>
    <row r="53" spans="1:13" ht="13.5" customHeight="1" x14ac:dyDescent="0.35">
      <c r="A53" s="637">
        <v>45</v>
      </c>
      <c r="B53" s="359"/>
      <c r="C53" s="360"/>
      <c r="D53" s="357"/>
      <c r="E53" s="140"/>
      <c r="F53" s="172"/>
      <c r="G53" s="172"/>
      <c r="H53" s="172"/>
      <c r="I53" s="174"/>
      <c r="J53" s="172"/>
      <c r="K53" s="114"/>
      <c r="L53" s="114"/>
      <c r="M53" s="703"/>
    </row>
    <row r="54" spans="1:13" ht="13.5" customHeight="1" x14ac:dyDescent="0.35">
      <c r="A54" s="637">
        <v>46</v>
      </c>
      <c r="B54" s="359"/>
      <c r="C54" s="360"/>
      <c r="D54" s="357"/>
      <c r="E54" s="140"/>
      <c r="F54" s="172"/>
      <c r="G54" s="172"/>
      <c r="H54" s="172"/>
      <c r="I54" s="174"/>
      <c r="J54" s="172"/>
      <c r="K54" s="114"/>
      <c r="L54" s="114"/>
      <c r="M54" s="703"/>
    </row>
    <row r="55" spans="1:13" ht="13.5" customHeight="1" x14ac:dyDescent="0.35">
      <c r="A55" s="637">
        <v>47</v>
      </c>
      <c r="B55" s="359"/>
      <c r="C55" s="360"/>
      <c r="D55" s="357"/>
      <c r="E55" s="140"/>
      <c r="F55" s="172"/>
      <c r="G55" s="172"/>
      <c r="H55" s="172"/>
      <c r="I55" s="174"/>
      <c r="J55" s="172"/>
      <c r="K55" s="114"/>
      <c r="L55" s="114"/>
      <c r="M55" s="703"/>
    </row>
    <row r="56" spans="1:13" ht="13.5" customHeight="1" x14ac:dyDescent="0.35">
      <c r="A56" s="637">
        <v>48</v>
      </c>
      <c r="B56" s="359"/>
      <c r="C56" s="360"/>
      <c r="D56" s="357"/>
      <c r="E56" s="140"/>
      <c r="F56" s="172"/>
      <c r="G56" s="172"/>
      <c r="H56" s="172"/>
      <c r="I56" s="174"/>
      <c r="J56" s="172"/>
      <c r="K56" s="114"/>
      <c r="L56" s="114"/>
      <c r="M56" s="703"/>
    </row>
    <row r="57" spans="1:13" ht="13.5" customHeight="1" x14ac:dyDescent="0.35">
      <c r="A57" s="637">
        <v>49</v>
      </c>
      <c r="B57" s="359"/>
      <c r="C57" s="360"/>
      <c r="D57" s="357"/>
      <c r="E57" s="140"/>
      <c r="F57" s="172"/>
      <c r="G57" s="172"/>
      <c r="H57" s="172"/>
      <c r="I57" s="174"/>
      <c r="J57" s="172"/>
      <c r="K57" s="114"/>
      <c r="L57" s="114"/>
      <c r="M57" s="703"/>
    </row>
    <row r="58" spans="1:13" ht="13.5" customHeight="1" x14ac:dyDescent="0.35">
      <c r="A58" s="649">
        <v>50</v>
      </c>
      <c r="B58" s="361"/>
      <c r="C58" s="362"/>
      <c r="D58" s="358"/>
      <c r="E58" s="143"/>
      <c r="F58" s="173"/>
      <c r="G58" s="173"/>
      <c r="H58" s="173"/>
      <c r="I58" s="175"/>
      <c r="J58" s="173"/>
      <c r="K58" s="144"/>
      <c r="L58" s="144"/>
      <c r="M58" s="704"/>
    </row>
  </sheetData>
  <sheetProtection algorithmName="SHA-512" hashValue="3GfRgp8UxXJ0ctivbTWYTldDGKodKQdFwrzXUhIA0Avpp7cuZSu2LU7I1lCt6yOUC9iSH4GP65rZjjXOIa/ipg==" saltValue="FrTDh2O/IEsErU+G1XygKQ==" spinCount="100000" sheet="1" objects="1" scenarios="1"/>
  <mergeCells count="6">
    <mergeCell ref="A1:M1"/>
    <mergeCell ref="A3:M3"/>
    <mergeCell ref="E5:F5"/>
    <mergeCell ref="G5:J5"/>
    <mergeCell ref="K5:L5"/>
    <mergeCell ref="M5:M6"/>
  </mergeCells>
  <conditionalFormatting sqref="J9:J58">
    <cfRule type="expression" dxfId="45" priority="1">
      <formula>IF(I9="No",TRUE,FALSE)</formula>
    </cfRule>
  </conditionalFormatting>
  <dataValidations count="16">
    <dataValidation type="list" allowBlank="1" showInputMessage="1" showErrorMessage="1" sqref="I9:I58" xr:uid="{00000000-0002-0000-1E00-000000000000}">
      <formula1>"Yes,No"</formula1>
    </dataValidation>
    <dataValidation type="list" allowBlank="1" showInputMessage="1" showErrorMessage="1" sqref="I8" xr:uid="{00000000-0002-0000-1E00-000001000000}">
      <formula1>YesNo</formula1>
    </dataValidation>
    <dataValidation type="list" allowBlank="1" showInputMessage="1" showErrorMessage="1" sqref="E9:E58" xr:uid="{00000000-0002-0000-1E00-000002000000}">
      <formula1>"Day,Month"</formula1>
    </dataValidation>
    <dataValidation allowBlank="1" showInputMessage="1" showErrorMessage="1" prompt="Report the unit of service (that is, a day or month) that is the basis of payments that your organization makes to the Shared Living homes with which it contracts." sqref="E7" xr:uid="{00000000-0002-0000-1E00-000003000000}"/>
    <dataValidation allowBlank="1" showInputMessage="1" showErrorMessage="1" prompt="Input the amount of the payment (corresponding to the unit type reported in the previous column) to the Shared Living home. Do not include any portion of the payment that is derived from the individual’s federal benefits such as SSI and SSDI." sqref="F7" xr:uid="{00000000-0002-0000-1E00-000004000000}"/>
    <dataValidation allowBlank="1" showInputMessage="1" showErrorMessage="1" prompt="Report whether your agency is the individual’s representative payee for federal benefits such as SSI and SSDI." sqref="I7" xr:uid="{00000000-0002-0000-1E00-000005000000}"/>
    <dataValidation allowBlank="1" showInputMessage="1" showErrorMessage="1" prompt="Report the number of Respite hours paid for by your agency._x000a__x000a_For 1 day of respite, 24 hours should be allocated." sqref="K7" xr:uid="{00000000-0002-0000-1E00-000006000000}"/>
    <dataValidation allowBlank="1" showInputMessage="1" showErrorMessage="1" prompt="Record the number of days that the individual was away from their Shared Living Home in the last 12 months. _x000a__x000a_Do not include Respite." sqref="M7" xr:uid="{00000000-0002-0000-1E00-000007000000}"/>
    <dataValidation allowBlank="1" showInputMessage="1" showErrorMessage="1" prompt="Report hours of in-home support provided by paid staff who are employed or contracted directly by your agency (rather than by the Shared Living provider) and who do not reside in the home. " sqref="L7" xr:uid="{9719DA09-D504-4961-8224-1CA9E5358D4D}"/>
    <dataValidation type="decimal" operator="greaterThanOrEqual" allowBlank="1" showInputMessage="1" showErrorMessage="1" error="Please enter a valid number." sqref="F9:H58 J9:J58" xr:uid="{00000000-0002-0000-1E00-000009000000}">
      <formula1>0</formula1>
    </dataValidation>
    <dataValidation type="date" allowBlank="1" showInputMessage="1" showErrorMessage="1" error="Please enter a valid date." sqref="D9:D58" xr:uid="{00000000-0002-0000-1E00-00000A000000}">
      <formula1>367</formula1>
      <formula2>73416</formula2>
    </dataValidation>
    <dataValidation allowBlank="1" showInputMessage="1" showErrorMessage="1" prompt="Report any amount that your agency pays to the Shared Living home provider specfically for transportation supports that is not part of the payment reported in column F." sqref="G7" xr:uid="{EAE24B38-1707-4D17-ABAD-12213F329008}"/>
    <dataValidation allowBlank="1" showInputMessage="1" showErrorMessage="1" prompt="If your agency in the individual's representative payee, report the monthly amount paid to the Shared Living provider for room and board." sqref="J7" xr:uid="{88B93D69-55F0-4C44-8630-BE7284CBEEA8}"/>
    <dataValidation allowBlank="1" showInputMessage="1" showErrorMessage="1" prompt="Report any amount that your agency pays to the Shared Living home provider specfically for services other than Shared Living (e.g., for Community Support) and that is not part of the payment reported in column F." sqref="H7" xr:uid="{C6FC2CFE-793F-442F-A20E-285ADB8C525E}"/>
    <dataValidation allowBlank="1" showInputMessage="1" showErrorMessage="1" prompt="Report the date that the individual was placed in this home." sqref="D7" xr:uid="{CC167483-A382-40C4-8020-6D9E3ADCA13D}"/>
    <dataValidation operator="greaterThanOrEqual" allowBlank="1" showInputMessage="1" showErrorMessage="1" error="Please enter a valid number." sqref="K9:M58" xr:uid="{00000000-0002-0000-1E00-00000B000000}"/>
  </dataValidations>
  <printOptions horizontalCentered="1"/>
  <pageMargins left="0.25" right="0.25" top="0.75" bottom="0.75" header="0.3" footer="0.3"/>
  <pageSetup scale="95" fitToHeight="0" orientation="landscape" r:id="rId1"/>
  <headerFooter>
    <oddHeader>&amp;C&amp;"Times New Roman,Bold"Vermont Department of Disabilities, Aging and Independent Living
Review of HCBS Payment Methodologies and Rates - Provider Survey&amp;R&amp;"Times New Roman,Regular"Page &amp;P of &amp;N</oddHeader>
    <oddFooter>&amp;R&amp;"Times New Roman,Regular" printed &amp;D&amp;L&amp;"Times New Roman,Regular"Questions? Contact Stephen Pawlowski with Health Management Associates at spawlowski@healthmanagement.com or (602) 466-9840.</oddFooter>
  </headerFooter>
  <rowBreaks count="1" manualBreakCount="1">
    <brk id="33" max="12"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B58BF0-91B5-4099-BDFE-8D6B21C75C1D}">
  <sheetPr codeName="Sheet14"/>
  <dimension ref="A1:L29"/>
  <sheetViews>
    <sheetView zoomScaleNormal="100" workbookViewId="0">
      <pane ySplit="6" topLeftCell="A7" activePane="bottomLeft" state="frozen"/>
      <selection activeCell="D8" sqref="D8"/>
      <selection pane="bottomLeft" activeCell="D8" sqref="D8"/>
    </sheetView>
  </sheetViews>
  <sheetFormatPr defaultColWidth="8.81640625" defaultRowHeight="14.5" x14ac:dyDescent="0.35"/>
  <cols>
    <col min="1" max="1" width="5.7265625" style="120" customWidth="1"/>
    <col min="2" max="2" width="105.26953125" style="120" customWidth="1"/>
    <col min="3" max="4" width="9.7265625" style="120" customWidth="1"/>
    <col min="5" max="5" width="3.453125" style="420" bestFit="1" customWidth="1"/>
    <col min="6" max="16384" width="8.81640625" style="120"/>
  </cols>
  <sheetData>
    <row r="1" spans="1:12" x14ac:dyDescent="0.35">
      <c r="A1" s="767" t="str">
        <f>IF(ISBLANK('Contact Info &amp; Revenues'!C7),"",'Contact Info &amp; Revenues'!C7)</f>
        <v/>
      </c>
      <c r="B1" s="767"/>
      <c r="C1" s="767"/>
      <c r="D1" s="767"/>
      <c r="E1" s="411"/>
      <c r="F1" s="96"/>
    </row>
    <row r="2" spans="1:12" x14ac:dyDescent="0.35">
      <c r="A2" s="96"/>
      <c r="B2" s="35"/>
      <c r="C2" s="35"/>
      <c r="D2" s="35"/>
      <c r="E2" s="411"/>
      <c r="F2" s="96"/>
    </row>
    <row r="3" spans="1:12" x14ac:dyDescent="0.35">
      <c r="A3" s="881" t="s">
        <v>623</v>
      </c>
      <c r="B3" s="881"/>
      <c r="C3" s="881"/>
      <c r="D3" s="881"/>
      <c r="E3" s="412"/>
      <c r="F3" s="96"/>
    </row>
    <row r="4" spans="1:12" s="34" customFormat="1" ht="14" x14ac:dyDescent="0.35">
      <c r="A4" s="207"/>
      <c r="B4" s="207"/>
      <c r="C4" s="207"/>
      <c r="D4" s="207"/>
      <c r="E4" s="429"/>
      <c r="F4" s="207"/>
      <c r="G4" s="207"/>
      <c r="H4" s="207"/>
      <c r="I4" s="207"/>
      <c r="J4" s="207"/>
      <c r="K4" s="207"/>
      <c r="L4" s="207"/>
    </row>
    <row r="5" spans="1:12" ht="30" customHeight="1" x14ac:dyDescent="0.35">
      <c r="A5" s="891" t="s">
        <v>273</v>
      </c>
      <c r="B5" s="891"/>
      <c r="C5" s="891"/>
      <c r="D5" s="891"/>
      <c r="E5" s="413"/>
      <c r="F5" s="96"/>
    </row>
    <row r="6" spans="1:12" ht="29.15" customHeight="1" x14ac:dyDescent="0.35">
      <c r="A6" s="594" t="s">
        <v>0</v>
      </c>
      <c r="B6" s="595" t="s">
        <v>1</v>
      </c>
      <c r="C6" s="602" t="s">
        <v>2</v>
      </c>
      <c r="D6" s="604" t="s">
        <v>32</v>
      </c>
      <c r="E6" s="414"/>
      <c r="F6" s="207"/>
    </row>
    <row r="7" spans="1:12" ht="15" customHeight="1" x14ac:dyDescent="0.35">
      <c r="A7" s="607"/>
      <c r="B7" s="624" t="s">
        <v>200</v>
      </c>
      <c r="C7" s="209"/>
      <c r="D7" s="546"/>
      <c r="E7" s="415"/>
      <c r="F7" s="229"/>
      <c r="G7" s="230"/>
    </row>
    <row r="8" spans="1:12" ht="15" customHeight="1" x14ac:dyDescent="0.35">
      <c r="A8" s="558">
        <v>1</v>
      </c>
      <c r="B8" s="210" t="s">
        <v>624</v>
      </c>
      <c r="C8" s="85">
        <v>80</v>
      </c>
      <c r="D8" s="615"/>
      <c r="E8" s="416"/>
      <c r="F8" s="229"/>
      <c r="G8" s="230"/>
    </row>
    <row r="9" spans="1:12" ht="15" customHeight="1" x14ac:dyDescent="0.35">
      <c r="A9" s="558">
        <f>+A8+1</f>
        <v>2</v>
      </c>
      <c r="B9" s="210" t="s">
        <v>625</v>
      </c>
      <c r="C9" s="85">
        <v>20</v>
      </c>
      <c r="D9" s="615"/>
      <c r="E9" s="416"/>
      <c r="F9" s="229"/>
      <c r="G9" s="220"/>
    </row>
    <row r="10" spans="1:12" x14ac:dyDescent="0.35">
      <c r="A10" s="558">
        <f>A9+1</f>
        <v>3</v>
      </c>
      <c r="B10" s="482" t="s">
        <v>626</v>
      </c>
      <c r="C10" s="85">
        <v>10</v>
      </c>
      <c r="D10" s="615"/>
      <c r="E10" s="416" t="s">
        <v>172</v>
      </c>
      <c r="F10" s="229"/>
      <c r="G10" s="231"/>
    </row>
    <row r="11" spans="1:12" ht="15" customHeight="1" x14ac:dyDescent="0.35">
      <c r="A11" s="558">
        <f>A10+1</f>
        <v>4</v>
      </c>
      <c r="B11" s="210" t="s">
        <v>627</v>
      </c>
      <c r="C11" s="87">
        <v>3.25</v>
      </c>
      <c r="D11" s="625"/>
      <c r="E11" s="419"/>
      <c r="F11" s="229"/>
      <c r="G11" s="220"/>
    </row>
    <row r="12" spans="1:12" x14ac:dyDescent="0.35">
      <c r="A12" s="558">
        <f>A11+1</f>
        <v>5</v>
      </c>
      <c r="B12" s="386" t="s">
        <v>628</v>
      </c>
      <c r="C12" s="233">
        <v>0.05</v>
      </c>
      <c r="D12" s="610"/>
      <c r="E12" s="446"/>
      <c r="F12" s="229"/>
    </row>
    <row r="13" spans="1:12" ht="15" customHeight="1" x14ac:dyDescent="0.35">
      <c r="A13" s="549"/>
      <c r="B13" s="217" t="s">
        <v>33</v>
      </c>
      <c r="C13" s="213"/>
      <c r="D13" s="612"/>
      <c r="E13" s="418" t="s">
        <v>172</v>
      </c>
      <c r="F13" s="34"/>
      <c r="G13" s="220"/>
    </row>
    <row r="14" spans="1:12" ht="15" customHeight="1" x14ac:dyDescent="0.35">
      <c r="A14" s="581">
        <f>A12+1</f>
        <v>6</v>
      </c>
      <c r="B14" s="218" t="s">
        <v>7</v>
      </c>
      <c r="C14" s="226">
        <v>40</v>
      </c>
      <c r="D14" s="613"/>
      <c r="E14" s="419"/>
      <c r="F14" s="34"/>
      <c r="G14" s="220"/>
    </row>
    <row r="15" spans="1:12" ht="15" customHeight="1" x14ac:dyDescent="0.35">
      <c r="A15" s="558">
        <f t="shared" ref="A15:A27" si="0">A14+1</f>
        <v>7</v>
      </c>
      <c r="B15" s="219" t="s">
        <v>629</v>
      </c>
      <c r="C15" s="87">
        <f>IF(AND(C10&gt;0,C11&gt;0),C10*C11,"")</f>
        <v>32.5</v>
      </c>
      <c r="D15" s="614" t="str">
        <f>IF(AND(D10&gt;0,D11&gt;0),D10*D11,"")</f>
        <v/>
      </c>
      <c r="E15" s="419" t="s">
        <v>172</v>
      </c>
      <c r="F15" s="34"/>
    </row>
    <row r="16" spans="1:12" ht="15" customHeight="1" x14ac:dyDescent="0.35">
      <c r="A16" s="558">
        <f t="shared" si="0"/>
        <v>8</v>
      </c>
      <c r="B16" s="219" t="s">
        <v>8</v>
      </c>
      <c r="C16" s="87">
        <v>2</v>
      </c>
      <c r="D16" s="613"/>
      <c r="E16" s="419" t="s">
        <v>172</v>
      </c>
      <c r="F16" s="34"/>
    </row>
    <row r="17" spans="1:7" ht="15" customHeight="1" x14ac:dyDescent="0.35">
      <c r="A17" s="558">
        <f t="shared" si="0"/>
        <v>9</v>
      </c>
      <c r="B17" s="222" t="s">
        <v>117</v>
      </c>
      <c r="C17" s="87">
        <v>1</v>
      </c>
      <c r="D17" s="613"/>
      <c r="E17" s="419"/>
      <c r="F17" s="34"/>
      <c r="G17" s="221"/>
    </row>
    <row r="18" spans="1:7" ht="15" customHeight="1" x14ac:dyDescent="0.35">
      <c r="A18" s="558">
        <f t="shared" si="0"/>
        <v>10</v>
      </c>
      <c r="B18" s="219" t="s">
        <v>17</v>
      </c>
      <c r="C18" s="87">
        <v>3</v>
      </c>
      <c r="D18" s="613"/>
      <c r="E18" s="419"/>
      <c r="F18" s="34"/>
    </row>
    <row r="19" spans="1:7" ht="15" customHeight="1" x14ac:dyDescent="0.35">
      <c r="A19" s="558">
        <f t="shared" si="0"/>
        <v>11</v>
      </c>
      <c r="B19" s="219" t="s">
        <v>16</v>
      </c>
      <c r="C19" s="87">
        <v>0</v>
      </c>
      <c r="D19" s="613"/>
      <c r="E19" s="419" t="s">
        <v>172</v>
      </c>
      <c r="F19" s="34"/>
    </row>
    <row r="20" spans="1:7" ht="15" customHeight="1" x14ac:dyDescent="0.35">
      <c r="A20" s="558">
        <f t="shared" si="0"/>
        <v>12</v>
      </c>
      <c r="B20" s="219" t="s">
        <v>173</v>
      </c>
      <c r="C20" s="87">
        <v>1</v>
      </c>
      <c r="D20" s="613"/>
      <c r="E20" s="419"/>
      <c r="F20" s="34"/>
    </row>
    <row r="21" spans="1:7" ht="15" customHeight="1" x14ac:dyDescent="0.35">
      <c r="A21" s="558">
        <f t="shared" si="0"/>
        <v>13</v>
      </c>
      <c r="B21" s="222" t="s">
        <v>9</v>
      </c>
      <c r="C21" s="87">
        <v>0.5</v>
      </c>
      <c r="D21" s="613"/>
      <c r="E21" s="419" t="s">
        <v>172</v>
      </c>
      <c r="F21" s="34"/>
    </row>
    <row r="22" spans="1:7" ht="15" customHeight="1" x14ac:dyDescent="0.35">
      <c r="A22" s="558">
        <f t="shared" si="0"/>
        <v>14</v>
      </c>
      <c r="B22" s="129" t="s">
        <v>157</v>
      </c>
      <c r="C22" s="87">
        <v>0</v>
      </c>
      <c r="D22" s="613"/>
      <c r="E22" s="419" t="s">
        <v>172</v>
      </c>
      <c r="F22" s="228" t="str">
        <f>IF(AND(D22&gt;0,OR(B22="Other activities [type description here]",B22="")),"Error: No description for reported time","")</f>
        <v/>
      </c>
    </row>
    <row r="23" spans="1:7" ht="15" customHeight="1" x14ac:dyDescent="0.35">
      <c r="A23" s="558">
        <f t="shared" si="0"/>
        <v>15</v>
      </c>
      <c r="B23" s="129" t="s">
        <v>157</v>
      </c>
      <c r="C23" s="87">
        <v>0</v>
      </c>
      <c r="D23" s="613"/>
      <c r="E23" s="419"/>
      <c r="F23" s="228" t="str">
        <f>IF(AND(D23&gt;0,OR(B23="Other activities [type description here]",B23="")),"Error: No description for reported time","")</f>
        <v/>
      </c>
    </row>
    <row r="24" spans="1:7" ht="15" customHeight="1" x14ac:dyDescent="0.35">
      <c r="A24" s="558">
        <f t="shared" si="0"/>
        <v>16</v>
      </c>
      <c r="B24" s="129" t="s">
        <v>157</v>
      </c>
      <c r="C24" s="87">
        <v>0</v>
      </c>
      <c r="D24" s="613"/>
      <c r="E24" s="419"/>
      <c r="F24" s="228" t="str">
        <f>IF(AND(D24&gt;0,OR(B24="Other activities [type description here]",B24="")),"Error: No description for reported time","")</f>
        <v/>
      </c>
    </row>
    <row r="25" spans="1:7" ht="15" customHeight="1" x14ac:dyDescent="0.35">
      <c r="A25" s="558">
        <f t="shared" si="0"/>
        <v>17</v>
      </c>
      <c r="B25" s="232" t="str">
        <f>CONCATENATE("Has all time been allocated? (Total hours from Line ",A14," should equal sum of Lines ",A15," - ",A24,")")</f>
        <v>Has all time been allocated? (Total hours from Line 6 should equal sum of Lines 7 - 16)</v>
      </c>
      <c r="C25" s="87" t="str">
        <f>IF(C14=SUM(C15:C24),"Yes","No")</f>
        <v>Yes</v>
      </c>
      <c r="D25" s="614" t="str">
        <f>IF(D14=SUM(D15:D24),"Yes","No")</f>
        <v>Yes</v>
      </c>
      <c r="E25" s="419" t="s">
        <v>172</v>
      </c>
      <c r="F25" s="34"/>
    </row>
    <row r="26" spans="1:7" ht="15" customHeight="1" x14ac:dyDescent="0.35">
      <c r="A26" s="558">
        <f t="shared" si="0"/>
        <v>18</v>
      </c>
      <c r="B26" s="223" t="s">
        <v>275</v>
      </c>
      <c r="C26" s="224">
        <v>80</v>
      </c>
      <c r="D26" s="611"/>
      <c r="E26" s="426" t="s">
        <v>172</v>
      </c>
      <c r="F26" s="34"/>
    </row>
    <row r="27" spans="1:7" ht="15" customHeight="1" x14ac:dyDescent="0.35">
      <c r="A27" s="561">
        <f t="shared" si="0"/>
        <v>19</v>
      </c>
      <c r="B27" s="377" t="s">
        <v>276</v>
      </c>
      <c r="C27" s="378">
        <v>25</v>
      </c>
      <c r="D27" s="626"/>
      <c r="E27" s="426" t="s">
        <v>172</v>
      </c>
      <c r="F27" s="34"/>
      <c r="G27" s="221"/>
    </row>
    <row r="28" spans="1:7" x14ac:dyDescent="0.35">
      <c r="A28" s="35"/>
      <c r="B28" s="34"/>
      <c r="C28" s="35"/>
      <c r="D28" s="35"/>
      <c r="E28" s="411"/>
      <c r="F28" s="34"/>
    </row>
    <row r="29" spans="1:7" x14ac:dyDescent="0.35">
      <c r="A29" s="35"/>
      <c r="B29" s="34"/>
      <c r="C29" s="35"/>
      <c r="D29" s="35"/>
      <c r="E29" s="411"/>
      <c r="F29" s="34"/>
    </row>
  </sheetData>
  <sheetProtection algorithmName="SHA-512" hashValue="mO9hFeYo/A8f6b4889a3Ivo/d+S7oelFUbiuPm8e4WJAcM3AXGeNDe1i+sl6FbE9IDCevKJ9g5JmDriPJCteWA==" saltValue="uAZ4LJw6XUtuWjOxNH/WCQ==" spinCount="100000" sheet="1" objects="1" scenarios="1"/>
  <dataConsolidate link="1"/>
  <mergeCells count="3">
    <mergeCell ref="A1:D1"/>
    <mergeCell ref="A3:D3"/>
    <mergeCell ref="A5:D5"/>
  </mergeCells>
  <conditionalFormatting sqref="B22:B24">
    <cfRule type="expression" dxfId="44" priority="2" stopIfTrue="1">
      <formula>IF(AND(D22&gt;0,B22="Other activities [type description here]"),TRUE,FALSE)</formula>
    </cfRule>
  </conditionalFormatting>
  <conditionalFormatting sqref="D25">
    <cfRule type="expression" dxfId="43" priority="3">
      <formula>D25="No"</formula>
    </cfRule>
  </conditionalFormatting>
  <conditionalFormatting sqref="E25">
    <cfRule type="expression" dxfId="42" priority="1">
      <formula>E25="NO"</formula>
    </cfRule>
  </conditionalFormatting>
  <dataValidations count="14">
    <dataValidation allowBlank="1" showInputMessage="1" showErrorMessage="1" prompt="If there are activities that are part of a direct care worker’s typical week, but not listed on the survey, type a description and indicate the number of hours per week that a direct care worker typically spends on that activity." sqref="E22" xr:uid="{C6C1DBD9-48FC-42BC-99EE-DD1CCB82A02E}"/>
    <dataValidation allowBlank="1" showErrorMessage="1" prompt="Enter a job category that is considered to be a Behavioral Health Professional._x000a_" sqref="G13:G14 G7:G11 B8:B27" xr:uid="{009317A2-2E6D-4914-8660-437C63C70A43}"/>
    <dataValidation allowBlank="1" showInputMessage="1" showErrorMessage="1" prompt="If an individual receives services during two distinct time periods during a day (for_x000a_example, they receive services during the morning and then in the evening), that would count as two visits." sqref="E10" xr:uid="{0A9291E3-1DA9-45B0-AA73-7253600BF036}"/>
    <dataValidation allowBlank="1" showInputMessage="1" showErrorMessage="1" prompt="The number of hours per week that a direct care worker is engaged in Shared Living, Hourly Supports service delivery is automatically calculated by multiplying Lines 3 (visits per week) and 4 (length of a visit)." sqref="E15" xr:uid="{EF7A8C93-2EF9-46F8-BAA1-D9AE3FC71BB0}"/>
    <dataValidation allowBlank="1" showInputMessage="1" showErrorMessage="1" prompt="Input the number of hours per week that a direct care worker is providing other HCBS or direct care services in another program (for example, if they also provide Supervised Living)." sqref="E16" xr:uid="{6D0EBE29-4031-4BB6-88BF-7AC10D978B97}"/>
    <dataValidation allowBlank="1" showInputMessage="1" showErrorMessage="1" prompt="Do not include time that is redirected to another activity accounted for within this section. Ex: if an individual cancels a 1-hr appointment but the direct care worker is able to spend 45 min. on recordkeeping, only 15 min. should be reported here." sqref="E19" xr:uid="{209249ED-67B8-4AE4-A8D1-454ACF140FD4}"/>
    <dataValidation allowBlank="1" showInputMessage="1" showErrorMessage="1" prompt="Examples include staff meetings, filing employer-required paperwork (not related to service delivery), and receiving counseling from  supervisor.  Do not include time spent on training programs." sqref="E21" xr:uid="{D5DC75CB-1488-4602-92A4-0CB251F75ACE}"/>
    <dataValidation allowBlank="1" showInputMessage="1" showErrorMessage="1" prompt="Include both the use of agency-owned or -leased vehicles as well as of direct care workers' personal vehicles. Include mileage for any “on the clock” travel that occurs during direct care workers' paid time." sqref="E26" xr:uid="{B003E914-E9DE-4BB3-92A3-439DE4430038}"/>
    <dataValidation allowBlank="1" showInputMessage="1" showErrorMessage="1" prompt="Include both the use of agency-owned or -leased vehicles as well as of direct care workers’ personal vehicles." sqref="E27" xr:uid="{39F5C949-D813-4274-9EBE-49F133DDA6F5}"/>
    <dataValidation allowBlank="1" showInputMessage="1" showErrorMessage="1" prompt="If “No” appears on this Line, review and revise the appropriate hours." sqref="E25" xr:uid="{7353349E-CDB3-4804-8D6A-C2497C498B40}"/>
    <dataValidation type="decimal" operator="greaterThanOrEqual" allowBlank="1" showInputMessage="1" showErrorMessage="1" error="Please enter a valid number." sqref="D22:D24 D8:D12" xr:uid="{6A2489E5-9031-4069-8BB8-2B0CD2006B2C}">
      <formula1>0</formula1>
    </dataValidation>
    <dataValidation type="decimal" allowBlank="1" showInputMessage="1" showErrorMessage="1" error="Please enter a valid number. Typical hours in a week for a single DSP." sqref="D14:D21" xr:uid="{B42E3747-954D-4A38-A1DA-7AEB2A0FE2F1}">
      <formula1>0</formula1>
      <formula2>168</formula2>
    </dataValidation>
    <dataValidation type="decimal" operator="greaterThanOrEqual" allowBlank="1" showInputMessage="1" showErrorMessage="1" sqref="D26:D27" xr:uid="{577D5597-843F-4E6E-BEBF-BB7F3DD5D499}">
      <formula1>0</formula1>
    </dataValidation>
    <dataValidation allowBlank="1" showInputMessage="1" showErrorMessage="1" prompt="See page 7 of the instructions." sqref="E13" xr:uid="{A44F3FD8-710B-4386-9A31-8DA65369436B}"/>
  </dataValidations>
  <printOptions horizontalCentered="1"/>
  <pageMargins left="0.25" right="0.25" top="0.75" bottom="0.75" header="0.3" footer="0.3"/>
  <pageSetup scale="95" orientation="landscape" r:id="rId1"/>
  <headerFooter>
    <oddHeader>&amp;C&amp;"Times New Roman,Bold"Vermont Department of Disabilities, Aging and Independent Living
Review of HCBS Payment Methodologies and Rates - Provider Survey&amp;R&amp;"Times New Roman,Regular"Page &amp;P of &amp;N</oddHeader>
    <oddFooter>&amp;R&amp;"Times New Roman,Regular" printed &amp;D&amp;L&amp;"Times New Roman,Regular"Questions? Contact Stephen Pawlowski with Health Management Associates at spawlowski@healthmanagement.com or (602) 466-9840.</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B91373-3E7E-4A64-BDA9-427F80A97852}">
  <sheetPr codeName="Sheet15"/>
  <dimension ref="A1:L29"/>
  <sheetViews>
    <sheetView zoomScaleNormal="100" workbookViewId="0">
      <pane ySplit="6" topLeftCell="A7" activePane="bottomLeft" state="frozen"/>
      <selection activeCell="D8" sqref="D8"/>
      <selection pane="bottomLeft" activeCell="D8" sqref="D8"/>
    </sheetView>
  </sheetViews>
  <sheetFormatPr defaultColWidth="8.81640625" defaultRowHeight="14.5" x14ac:dyDescent="0.35"/>
  <cols>
    <col min="1" max="1" width="5.7265625" style="120" customWidth="1"/>
    <col min="2" max="2" width="105.26953125" style="120" customWidth="1"/>
    <col min="3" max="4" width="9.7265625" style="120" customWidth="1"/>
    <col min="5" max="5" width="3.453125" style="420" bestFit="1" customWidth="1"/>
    <col min="6" max="16384" width="8.81640625" style="120"/>
  </cols>
  <sheetData>
    <row r="1" spans="1:12" x14ac:dyDescent="0.35">
      <c r="A1" s="767" t="str">
        <f>IF(ISBLANK('Contact Info &amp; Revenues'!C7),"",'Contact Info &amp; Revenues'!C7)</f>
        <v/>
      </c>
      <c r="B1" s="767"/>
      <c r="C1" s="767"/>
      <c r="D1" s="767"/>
      <c r="E1" s="411"/>
      <c r="F1" s="96"/>
    </row>
    <row r="2" spans="1:12" x14ac:dyDescent="0.35">
      <c r="A2" s="96"/>
      <c r="B2" s="35"/>
      <c r="C2" s="35"/>
      <c r="D2" s="35"/>
      <c r="E2" s="411"/>
      <c r="F2" s="96"/>
    </row>
    <row r="3" spans="1:12" x14ac:dyDescent="0.35">
      <c r="A3" s="881" t="s">
        <v>630</v>
      </c>
      <c r="B3" s="881"/>
      <c r="C3" s="881"/>
      <c r="D3" s="881"/>
      <c r="E3" s="412"/>
      <c r="F3" s="96"/>
    </row>
    <row r="4" spans="1:12" s="34" customFormat="1" ht="14" x14ac:dyDescent="0.35">
      <c r="A4" s="207"/>
      <c r="B4" s="207"/>
      <c r="C4" s="207"/>
      <c r="D4" s="207"/>
      <c r="E4" s="429"/>
      <c r="F4" s="207"/>
      <c r="G4" s="207"/>
      <c r="H4" s="207"/>
      <c r="I4" s="207"/>
      <c r="J4" s="207"/>
      <c r="K4" s="207"/>
      <c r="L4" s="207"/>
    </row>
    <row r="5" spans="1:12" ht="30" customHeight="1" x14ac:dyDescent="0.35">
      <c r="A5" s="891" t="s">
        <v>273</v>
      </c>
      <c r="B5" s="891"/>
      <c r="C5" s="891"/>
      <c r="D5" s="891"/>
      <c r="E5" s="413"/>
      <c r="F5" s="207"/>
    </row>
    <row r="6" spans="1:12" ht="29.15" customHeight="1" x14ac:dyDescent="0.35">
      <c r="A6" s="594" t="s">
        <v>0</v>
      </c>
      <c r="B6" s="595" t="s">
        <v>1</v>
      </c>
      <c r="C6" s="602" t="s">
        <v>2</v>
      </c>
      <c r="D6" s="604" t="s">
        <v>32</v>
      </c>
      <c r="E6" s="414"/>
      <c r="F6" s="229"/>
    </row>
    <row r="7" spans="1:12" ht="15" customHeight="1" x14ac:dyDescent="0.35">
      <c r="A7" s="607"/>
      <c r="B7" s="624" t="s">
        <v>200</v>
      </c>
      <c r="C7" s="209"/>
      <c r="D7" s="546"/>
      <c r="E7" s="415"/>
      <c r="F7" s="229"/>
      <c r="G7" s="230"/>
    </row>
    <row r="8" spans="1:12" ht="15" customHeight="1" x14ac:dyDescent="0.35">
      <c r="A8" s="558">
        <v>1</v>
      </c>
      <c r="B8" s="210" t="s">
        <v>631</v>
      </c>
      <c r="C8" s="85">
        <v>80</v>
      </c>
      <c r="D8" s="615"/>
      <c r="E8" s="416"/>
      <c r="F8" s="229"/>
      <c r="G8" s="230"/>
    </row>
    <row r="9" spans="1:12" ht="15" customHeight="1" x14ac:dyDescent="0.35">
      <c r="A9" s="558">
        <f>+A8+1</f>
        <v>2</v>
      </c>
      <c r="B9" s="210" t="s">
        <v>632</v>
      </c>
      <c r="C9" s="85">
        <v>20</v>
      </c>
      <c r="D9" s="615"/>
      <c r="E9" s="416"/>
      <c r="F9" s="229"/>
      <c r="G9" s="220"/>
    </row>
    <row r="10" spans="1:12" x14ac:dyDescent="0.35">
      <c r="A10" s="558">
        <f>A9+1</f>
        <v>3</v>
      </c>
      <c r="B10" s="482" t="s">
        <v>633</v>
      </c>
      <c r="C10" s="85">
        <v>10</v>
      </c>
      <c r="D10" s="615"/>
      <c r="E10" s="416" t="s">
        <v>172</v>
      </c>
      <c r="F10" s="229"/>
      <c r="G10" s="231"/>
    </row>
    <row r="11" spans="1:12" ht="15" customHeight="1" x14ac:dyDescent="0.35">
      <c r="A11" s="558">
        <f>A10+1</f>
        <v>4</v>
      </c>
      <c r="B11" s="210" t="s">
        <v>634</v>
      </c>
      <c r="C11" s="87">
        <v>3.25</v>
      </c>
      <c r="D11" s="625"/>
      <c r="E11" s="419"/>
      <c r="F11" s="229"/>
      <c r="G11" s="220"/>
    </row>
    <row r="12" spans="1:12" x14ac:dyDescent="0.35">
      <c r="A12" s="558">
        <f>A11+1</f>
        <v>5</v>
      </c>
      <c r="B12" s="386" t="s">
        <v>635</v>
      </c>
      <c r="C12" s="233">
        <v>0.05</v>
      </c>
      <c r="D12" s="610"/>
      <c r="E12" s="446"/>
      <c r="F12" s="229"/>
    </row>
    <row r="13" spans="1:12" ht="15" customHeight="1" x14ac:dyDescent="0.35">
      <c r="A13" s="549"/>
      <c r="B13" s="217" t="s">
        <v>33</v>
      </c>
      <c r="C13" s="213"/>
      <c r="D13" s="612"/>
      <c r="E13" s="418" t="s">
        <v>172</v>
      </c>
      <c r="F13" s="34"/>
      <c r="G13" s="220"/>
    </row>
    <row r="14" spans="1:12" ht="15" customHeight="1" x14ac:dyDescent="0.35">
      <c r="A14" s="581">
        <f>A12+1</f>
        <v>6</v>
      </c>
      <c r="B14" s="218" t="s">
        <v>7</v>
      </c>
      <c r="C14" s="226">
        <v>40</v>
      </c>
      <c r="D14" s="613"/>
      <c r="E14" s="419"/>
      <c r="F14" s="34"/>
      <c r="G14" s="220"/>
    </row>
    <row r="15" spans="1:12" ht="15" customHeight="1" x14ac:dyDescent="0.35">
      <c r="A15" s="558">
        <f t="shared" ref="A15:A27" si="0">A14+1</f>
        <v>7</v>
      </c>
      <c r="B15" s="219" t="s">
        <v>636</v>
      </c>
      <c r="C15" s="87">
        <f>IF(AND(C10&gt;0,C11&gt;0),C10*C11,"")</f>
        <v>32.5</v>
      </c>
      <c r="D15" s="614" t="str">
        <f>IF(AND(D10&gt;0,D11&gt;0),D10*D11,"")</f>
        <v/>
      </c>
      <c r="E15" s="419" t="s">
        <v>172</v>
      </c>
      <c r="F15" s="34"/>
    </row>
    <row r="16" spans="1:12" ht="15" customHeight="1" x14ac:dyDescent="0.35">
      <c r="A16" s="558">
        <f t="shared" si="0"/>
        <v>8</v>
      </c>
      <c r="B16" s="219" t="s">
        <v>8</v>
      </c>
      <c r="C16" s="87">
        <v>2</v>
      </c>
      <c r="D16" s="613"/>
      <c r="E16" s="419" t="s">
        <v>172</v>
      </c>
      <c r="F16" s="34"/>
    </row>
    <row r="17" spans="1:7" ht="15" customHeight="1" x14ac:dyDescent="0.35">
      <c r="A17" s="558">
        <f t="shared" si="0"/>
        <v>9</v>
      </c>
      <c r="B17" s="222" t="s">
        <v>117</v>
      </c>
      <c r="C17" s="87">
        <v>1</v>
      </c>
      <c r="D17" s="613"/>
      <c r="E17" s="419"/>
      <c r="F17" s="34"/>
      <c r="G17" s="221"/>
    </row>
    <row r="18" spans="1:7" ht="15" customHeight="1" x14ac:dyDescent="0.35">
      <c r="A18" s="558">
        <f t="shared" si="0"/>
        <v>10</v>
      </c>
      <c r="B18" s="219" t="s">
        <v>17</v>
      </c>
      <c r="C18" s="87">
        <v>3</v>
      </c>
      <c r="D18" s="613"/>
      <c r="E18" s="419"/>
      <c r="F18" s="34"/>
    </row>
    <row r="19" spans="1:7" ht="15" customHeight="1" x14ac:dyDescent="0.35">
      <c r="A19" s="558">
        <f t="shared" si="0"/>
        <v>11</v>
      </c>
      <c r="B19" s="219" t="s">
        <v>16</v>
      </c>
      <c r="C19" s="87">
        <v>0</v>
      </c>
      <c r="D19" s="613"/>
      <c r="E19" s="419" t="s">
        <v>172</v>
      </c>
      <c r="F19" s="34"/>
    </row>
    <row r="20" spans="1:7" ht="15" customHeight="1" x14ac:dyDescent="0.35">
      <c r="A20" s="558">
        <f t="shared" si="0"/>
        <v>12</v>
      </c>
      <c r="B20" s="219" t="s">
        <v>173</v>
      </c>
      <c r="C20" s="87">
        <v>1</v>
      </c>
      <c r="D20" s="613"/>
      <c r="E20" s="419"/>
      <c r="F20" s="34"/>
    </row>
    <row r="21" spans="1:7" ht="15" customHeight="1" x14ac:dyDescent="0.35">
      <c r="A21" s="558">
        <f t="shared" si="0"/>
        <v>13</v>
      </c>
      <c r="B21" s="222" t="s">
        <v>9</v>
      </c>
      <c r="C21" s="87">
        <v>0.5</v>
      </c>
      <c r="D21" s="613"/>
      <c r="E21" s="419" t="s">
        <v>172</v>
      </c>
      <c r="F21" s="34"/>
    </row>
    <row r="22" spans="1:7" ht="15" customHeight="1" x14ac:dyDescent="0.35">
      <c r="A22" s="558">
        <f t="shared" si="0"/>
        <v>14</v>
      </c>
      <c r="B22" s="129" t="s">
        <v>157</v>
      </c>
      <c r="C22" s="87">
        <v>0</v>
      </c>
      <c r="D22" s="613"/>
      <c r="E22" s="419" t="s">
        <v>172</v>
      </c>
      <c r="F22" s="228" t="str">
        <f>IF(AND(D22&gt;0,OR(B22="Other activities [type description here]",B22="")),"Error: No description for reported time","")</f>
        <v/>
      </c>
    </row>
    <row r="23" spans="1:7" ht="15" customHeight="1" x14ac:dyDescent="0.35">
      <c r="A23" s="558">
        <f t="shared" si="0"/>
        <v>15</v>
      </c>
      <c r="B23" s="129" t="s">
        <v>157</v>
      </c>
      <c r="C23" s="87">
        <v>0</v>
      </c>
      <c r="D23" s="613"/>
      <c r="E23" s="419"/>
      <c r="F23" s="228" t="str">
        <f>IF(AND(D23&gt;0,OR(B23="Other activities [type description here]",B23="")),"Error: No description for reported time","")</f>
        <v/>
      </c>
    </row>
    <row r="24" spans="1:7" ht="15" customHeight="1" x14ac:dyDescent="0.35">
      <c r="A24" s="558">
        <f t="shared" si="0"/>
        <v>16</v>
      </c>
      <c r="B24" s="129" t="s">
        <v>157</v>
      </c>
      <c r="C24" s="87">
        <v>0</v>
      </c>
      <c r="D24" s="613"/>
      <c r="E24" s="419"/>
      <c r="F24" s="228" t="str">
        <f>IF(AND(D24&gt;0,OR(B24="Other activities [type description here]",B24="")),"Error: No description for reported time","")</f>
        <v/>
      </c>
    </row>
    <row r="25" spans="1:7" ht="15" customHeight="1" x14ac:dyDescent="0.35">
      <c r="A25" s="558">
        <f t="shared" si="0"/>
        <v>17</v>
      </c>
      <c r="B25" s="232" t="str">
        <f>CONCATENATE("Has all time been allocated? (Total hours from Line ",A14," should equal sum of Lines ",A15," - ",A24,")")</f>
        <v>Has all time been allocated? (Total hours from Line 6 should equal sum of Lines 7 - 16)</v>
      </c>
      <c r="C25" s="87" t="str">
        <f>IF(C14=SUM(C15:C24),"Yes","No")</f>
        <v>Yes</v>
      </c>
      <c r="D25" s="614" t="str">
        <f>IF(D14=SUM(D15:D24),"Yes","No")</f>
        <v>Yes</v>
      </c>
      <c r="E25" s="419" t="s">
        <v>172</v>
      </c>
      <c r="F25" s="34"/>
    </row>
    <row r="26" spans="1:7" ht="15" customHeight="1" x14ac:dyDescent="0.35">
      <c r="A26" s="558">
        <f t="shared" si="0"/>
        <v>18</v>
      </c>
      <c r="B26" s="223" t="s">
        <v>275</v>
      </c>
      <c r="C26" s="224">
        <v>80</v>
      </c>
      <c r="D26" s="611"/>
      <c r="E26" s="426" t="s">
        <v>172</v>
      </c>
      <c r="F26" s="34"/>
    </row>
    <row r="27" spans="1:7" ht="15" customHeight="1" x14ac:dyDescent="0.35">
      <c r="A27" s="561">
        <f t="shared" si="0"/>
        <v>19</v>
      </c>
      <c r="B27" s="377" t="s">
        <v>276</v>
      </c>
      <c r="C27" s="378">
        <v>25</v>
      </c>
      <c r="D27" s="626"/>
      <c r="E27" s="426" t="s">
        <v>172</v>
      </c>
      <c r="F27" s="34"/>
      <c r="G27" s="221"/>
    </row>
    <row r="28" spans="1:7" x14ac:dyDescent="0.35">
      <c r="A28" s="35"/>
      <c r="B28" s="34"/>
      <c r="C28" s="35"/>
      <c r="D28" s="35"/>
      <c r="E28" s="411"/>
      <c r="F28" s="34"/>
    </row>
    <row r="29" spans="1:7" x14ac:dyDescent="0.35">
      <c r="A29" s="35"/>
      <c r="B29" s="34"/>
      <c r="C29" s="35"/>
      <c r="D29" s="35"/>
      <c r="E29" s="411"/>
      <c r="F29" s="34"/>
    </row>
  </sheetData>
  <sheetProtection algorithmName="SHA-512" hashValue="e/0o/ebkF1RcTuulf9qN2+PxF+Y50ieKECCXBooWkUsydzgA4RbvuyeGgARnvv2bJ3vOzjgg3fQDVEHQ5eqvhA==" saltValue="dbFXLBrapOoPNAQb72m8VQ==" spinCount="100000" sheet="1" objects="1" scenarios="1"/>
  <dataConsolidate link="1"/>
  <mergeCells count="3">
    <mergeCell ref="A1:D1"/>
    <mergeCell ref="A3:D3"/>
    <mergeCell ref="A5:D5"/>
  </mergeCells>
  <conditionalFormatting sqref="B22:B24">
    <cfRule type="expression" dxfId="41" priority="2" stopIfTrue="1">
      <formula>IF(AND(D22&gt;0,B22="Other activities [type description here]"),TRUE,FALSE)</formula>
    </cfRule>
  </conditionalFormatting>
  <conditionalFormatting sqref="D25">
    <cfRule type="expression" dxfId="40" priority="3">
      <formula>D25="No"</formula>
    </cfRule>
  </conditionalFormatting>
  <conditionalFormatting sqref="E25">
    <cfRule type="expression" dxfId="39" priority="1">
      <formula>E25="NO"</formula>
    </cfRule>
  </conditionalFormatting>
  <dataValidations count="14">
    <dataValidation allowBlank="1" showInputMessage="1" showErrorMessage="1" prompt="If “No” appears on this Line, review and revise the appropriate hours." sqref="E25" xr:uid="{C7F8657B-31F5-4E1E-95B5-DFE3E8CCFEBA}"/>
    <dataValidation allowBlank="1" showInputMessage="1" showErrorMessage="1" prompt="Include both the use of agency-owned or -leased vehicles as well as of direct care workers’ personal vehicles." sqref="E27" xr:uid="{151E0D1C-149E-439A-8553-5409C55FC715}"/>
    <dataValidation allowBlank="1" showInputMessage="1" showErrorMessage="1" prompt="Include both the use of agency-owned or -leased vehicles as well as of direct care workers' personal vehicles. Include mileage for any “on the clock” travel that occurs during direct care workers' paid time." sqref="E26" xr:uid="{53D6BC3B-D832-43A1-966E-7BDE34F6ABAA}"/>
    <dataValidation allowBlank="1" showInputMessage="1" showErrorMessage="1" prompt="Examples include staff meetings, filing employer-required paperwork (not related to service delivery), and receiving counseling from  supervisor.  Do not include time spent on training programs." sqref="E21" xr:uid="{C08A2931-BB23-4D5E-A63A-9A581A52169A}"/>
    <dataValidation allowBlank="1" showInputMessage="1" showErrorMessage="1" prompt="Do not include time that is redirected to another activity accounted for within this section. Ex: if an individual cancels a 1-hr appointment but the direct care worker is able to spend 45 min. on recordkeeping, only 15 min. should be reported here." sqref="E19" xr:uid="{B9A01DBD-8CD6-4303-8116-08EE74BC778A}"/>
    <dataValidation allowBlank="1" showInputMessage="1" showErrorMessage="1" prompt="Input the number of hours per week that a direct care worker is providing other HCBS or direct care services in another program (for example, if they also provide Supervised Living)." sqref="E16" xr:uid="{EFF45354-FBD5-450C-A05A-81748BACCC35}"/>
    <dataValidation allowBlank="1" showInputMessage="1" showErrorMessage="1" prompt="The number of hours per week that a direct care worker is engaged in In-home Family Supports service delivery is automatically calculated by multiplying Lines 3 (visits per week) and 4 (length of a visit)." sqref="E15" xr:uid="{716B1531-2B04-4961-98A5-02BED871E3AA}"/>
    <dataValidation allowBlank="1" showInputMessage="1" showErrorMessage="1" prompt="If an individual receives services during two distinct time periods during a day (for_x000a_example, they receive services during the morning and then in the evening), that would count as two visits." sqref="E10" xr:uid="{997F2927-E93D-4E80-91CE-17C451AE9B89}"/>
    <dataValidation allowBlank="1" showErrorMessage="1" prompt="Enter a job category that is considered to be a Behavioral Health Professional._x000a_" sqref="G13:G14 G7:G11 B8:B27" xr:uid="{8FE1AF7F-E2B2-448A-9667-0BD2EE64A6D6}"/>
    <dataValidation allowBlank="1" showInputMessage="1" showErrorMessage="1" prompt="If there are activities that are part of a direct care worker’s typical week, but not listed on the survey, type a description and indicate the number of hours per week that a direct care worker typically spends on that activity." sqref="E22" xr:uid="{8B93996D-675F-4E01-9549-3F2F8E558AA0}"/>
    <dataValidation type="decimal" operator="greaterThanOrEqual" allowBlank="1" showInputMessage="1" showErrorMessage="1" sqref="D26:D27" xr:uid="{4579349A-25D4-4B49-B982-39F9C800EB14}">
      <formula1>0</formula1>
    </dataValidation>
    <dataValidation type="decimal" allowBlank="1" showInputMessage="1" showErrorMessage="1" error="Please enter a valid number. Typical hours in a week for a single DSP." sqref="D14:D21" xr:uid="{51F87C8C-BA21-41A6-9D05-FA26A2CC545B}">
      <formula1>0</formula1>
      <formula2>168</formula2>
    </dataValidation>
    <dataValidation type="decimal" operator="greaterThanOrEqual" allowBlank="1" showInputMessage="1" showErrorMessage="1" error="Please enter a valid number." sqref="D22:D24 D8:D12" xr:uid="{D9104146-B862-49BB-92FA-27E26C6A8A67}">
      <formula1>0</formula1>
    </dataValidation>
    <dataValidation allowBlank="1" showInputMessage="1" showErrorMessage="1" prompt="See page 7 of the instructions." sqref="E13" xr:uid="{2698DC7E-63B0-43E0-9B43-F96718612B28}"/>
  </dataValidations>
  <printOptions horizontalCentered="1"/>
  <pageMargins left="0.25" right="0.25" top="0.75" bottom="0.75" header="0.3" footer="0.3"/>
  <pageSetup scale="95" orientation="landscape" r:id="rId1"/>
  <headerFooter>
    <oddHeader>&amp;C&amp;"Times New Roman,Bold"Vermont Department of Disabilities, Aging and Independent Living
Review of HCBS Payment Methodologies and Rates - Provider Survey&amp;R&amp;"Times New Roman,Regular"Page &amp;P of &amp;N</oddHeader>
    <oddFooter>&amp;R&amp;"Times New Roman,Regular" printed &amp;D&amp;L&amp;"Times New Roman,Regular"Questions? Contact Stephen Pawlowski with Health Management Associates at spawlowski@healthmanagement.com or (602) 466-9840.</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9"/>
  <dimension ref="A1:H58"/>
  <sheetViews>
    <sheetView zoomScaleNormal="100" workbookViewId="0">
      <pane ySplit="6" topLeftCell="A34" activePane="bottomLeft" state="frozen"/>
      <selection activeCell="D8" sqref="D8:E8"/>
      <selection pane="bottomLeft" activeCell="D34" sqref="D34"/>
    </sheetView>
  </sheetViews>
  <sheetFormatPr defaultColWidth="8.81640625" defaultRowHeight="14.5" x14ac:dyDescent="0.35"/>
  <cols>
    <col min="1" max="1" width="5.7265625" style="120" customWidth="1"/>
    <col min="2" max="2" width="101.1796875" style="120" customWidth="1"/>
    <col min="3" max="3" width="9.7265625" style="120" customWidth="1"/>
    <col min="4" max="5" width="11.7265625" style="120" customWidth="1"/>
    <col min="6" max="6" width="3.453125" style="420" bestFit="1" customWidth="1"/>
    <col min="7" max="10" width="8.81640625" style="120"/>
    <col min="11" max="11" width="14.26953125" style="120" bestFit="1" customWidth="1"/>
    <col min="12" max="16384" width="8.81640625" style="120"/>
  </cols>
  <sheetData>
    <row r="1" spans="1:7" x14ac:dyDescent="0.35">
      <c r="A1" s="889" t="str">
        <f>IF(ISBLANK('Contact Info &amp; Revenues'!C7),"",'Contact Info &amp; Revenues'!C7)</f>
        <v/>
      </c>
      <c r="B1" s="889"/>
      <c r="C1" s="889"/>
      <c r="D1" s="889"/>
      <c r="E1" s="889"/>
      <c r="F1" s="421"/>
    </row>
    <row r="2" spans="1:7" ht="9" customHeight="1" x14ac:dyDescent="0.35">
      <c r="A2" s="106"/>
      <c r="B2" s="106"/>
      <c r="C2" s="106"/>
      <c r="D2" s="106"/>
      <c r="E2" s="106"/>
      <c r="F2" s="422"/>
    </row>
    <row r="3" spans="1:7" x14ac:dyDescent="0.35">
      <c r="A3" s="890" t="s">
        <v>388</v>
      </c>
      <c r="B3" s="890"/>
      <c r="C3" s="890"/>
      <c r="D3" s="890"/>
      <c r="E3" s="890"/>
      <c r="F3" s="422"/>
    </row>
    <row r="4" spans="1:7" x14ac:dyDescent="0.35">
      <c r="A4" s="943" t="s">
        <v>203</v>
      </c>
      <c r="B4" s="944"/>
      <c r="C4" s="944"/>
      <c r="D4" s="944"/>
      <c r="E4" s="944"/>
      <c r="F4" s="413"/>
    </row>
    <row r="5" spans="1:7" ht="9" customHeight="1" x14ac:dyDescent="0.35">
      <c r="A5" s="191"/>
      <c r="B5" s="191"/>
      <c r="C5" s="191"/>
      <c r="D5" s="191"/>
      <c r="E5" s="191"/>
      <c r="F5" s="423"/>
    </row>
    <row r="6" spans="1:7" ht="28" x14ac:dyDescent="0.35">
      <c r="A6" s="658" t="s">
        <v>0</v>
      </c>
      <c r="B6" s="659" t="s">
        <v>1</v>
      </c>
      <c r="C6" s="602" t="s">
        <v>2</v>
      </c>
      <c r="D6" s="664" t="s">
        <v>196</v>
      </c>
      <c r="E6" s="623" t="s">
        <v>204</v>
      </c>
      <c r="F6" s="417" t="s">
        <v>172</v>
      </c>
    </row>
    <row r="7" spans="1:7" x14ac:dyDescent="0.35">
      <c r="A7" s="637"/>
      <c r="B7" s="655" t="s">
        <v>103</v>
      </c>
      <c r="C7" s="209"/>
      <c r="D7" s="209"/>
      <c r="E7" s="632"/>
      <c r="F7" s="415"/>
    </row>
    <row r="8" spans="1:7" x14ac:dyDescent="0.35">
      <c r="A8" s="637">
        <v>1</v>
      </c>
      <c r="B8" s="244" t="s">
        <v>148</v>
      </c>
      <c r="C8" s="236">
        <v>1500</v>
      </c>
      <c r="D8" s="953"/>
      <c r="E8" s="954"/>
      <c r="F8" s="424" t="s">
        <v>172</v>
      </c>
    </row>
    <row r="9" spans="1:7" x14ac:dyDescent="0.35">
      <c r="A9" s="637">
        <f t="shared" ref="A9:A14" si="0">A8+1</f>
        <v>2</v>
      </c>
      <c r="B9" s="244" t="s">
        <v>145</v>
      </c>
      <c r="C9" s="227">
        <v>30000</v>
      </c>
      <c r="D9" s="951"/>
      <c r="E9" s="952"/>
      <c r="F9" s="424"/>
    </row>
    <row r="10" spans="1:7" x14ac:dyDescent="0.35">
      <c r="A10" s="637">
        <f t="shared" si="0"/>
        <v>3</v>
      </c>
      <c r="B10" s="244" t="s">
        <v>146</v>
      </c>
      <c r="C10" s="227">
        <v>2400</v>
      </c>
      <c r="D10" s="951"/>
      <c r="E10" s="952"/>
      <c r="F10" s="424" t="s">
        <v>172</v>
      </c>
    </row>
    <row r="11" spans="1:7" x14ac:dyDescent="0.35">
      <c r="A11" s="637">
        <f t="shared" si="0"/>
        <v>4</v>
      </c>
      <c r="B11" s="244" t="s">
        <v>147</v>
      </c>
      <c r="C11" s="227">
        <v>4800</v>
      </c>
      <c r="D11" s="951"/>
      <c r="E11" s="952"/>
      <c r="F11" s="424" t="s">
        <v>172</v>
      </c>
    </row>
    <row r="12" spans="1:7" x14ac:dyDescent="0.35">
      <c r="A12" s="633">
        <f t="shared" si="0"/>
        <v>5</v>
      </c>
      <c r="B12" s="326" t="s">
        <v>26</v>
      </c>
      <c r="C12" s="329">
        <f>SUM(C9:C11)/C8</f>
        <v>24.8</v>
      </c>
      <c r="D12" s="949" t="str">
        <f>IFERROR(SUM(D9:D11)/D8,"")</f>
        <v/>
      </c>
      <c r="E12" s="950"/>
      <c r="F12" s="425" t="s">
        <v>172</v>
      </c>
      <c r="G12" s="221"/>
    </row>
    <row r="13" spans="1:7" x14ac:dyDescent="0.35">
      <c r="A13" s="637">
        <f t="shared" si="0"/>
        <v>6</v>
      </c>
      <c r="B13" s="244" t="s">
        <v>104</v>
      </c>
      <c r="C13" s="234">
        <v>0.75</v>
      </c>
      <c r="D13" s="947"/>
      <c r="E13" s="948"/>
      <c r="F13" s="424" t="s">
        <v>172</v>
      </c>
    </row>
    <row r="14" spans="1:7" x14ac:dyDescent="0.35">
      <c r="A14" s="649">
        <f t="shared" si="0"/>
        <v>7</v>
      </c>
      <c r="B14" s="327" t="s">
        <v>279</v>
      </c>
      <c r="C14" s="330">
        <v>1200</v>
      </c>
      <c r="D14" s="945"/>
      <c r="E14" s="946"/>
      <c r="F14" s="415"/>
    </row>
    <row r="15" spans="1:7" x14ac:dyDescent="0.35">
      <c r="A15" s="630"/>
      <c r="B15" s="655" t="s">
        <v>389</v>
      </c>
      <c r="C15" s="209"/>
      <c r="D15" s="209"/>
      <c r="E15" s="632"/>
      <c r="F15" s="415"/>
    </row>
    <row r="16" spans="1:7" x14ac:dyDescent="0.35">
      <c r="A16" s="637">
        <f>A14+1</f>
        <v>8</v>
      </c>
      <c r="B16" s="210" t="s">
        <v>392</v>
      </c>
      <c r="C16" s="236">
        <v>40</v>
      </c>
      <c r="D16" s="202"/>
      <c r="E16" s="663"/>
      <c r="F16" s="426" t="s">
        <v>172</v>
      </c>
    </row>
    <row r="17" spans="1:6" x14ac:dyDescent="0.35">
      <c r="A17" s="633">
        <f>+A16+1</f>
        <v>9</v>
      </c>
      <c r="B17" s="211" t="s">
        <v>394</v>
      </c>
      <c r="C17" s="224">
        <v>1</v>
      </c>
      <c r="D17" s="90"/>
      <c r="E17" s="555"/>
      <c r="F17" s="417" t="s">
        <v>172</v>
      </c>
    </row>
    <row r="18" spans="1:6" x14ac:dyDescent="0.35">
      <c r="A18" s="633">
        <f t="shared" ref="A18:A25" si="1">+A17+1</f>
        <v>10</v>
      </c>
      <c r="B18" s="210" t="s">
        <v>393</v>
      </c>
      <c r="C18" s="224">
        <v>45</v>
      </c>
      <c r="D18" s="90"/>
      <c r="E18" s="555"/>
      <c r="F18" s="426" t="s">
        <v>172</v>
      </c>
    </row>
    <row r="19" spans="1:6" x14ac:dyDescent="0.35">
      <c r="A19" s="633">
        <f t="shared" si="1"/>
        <v>11</v>
      </c>
      <c r="B19" s="210" t="s">
        <v>395</v>
      </c>
      <c r="C19" s="438">
        <v>1.5</v>
      </c>
      <c r="D19" s="969"/>
      <c r="E19" s="744"/>
      <c r="F19" s="417" t="s">
        <v>172</v>
      </c>
    </row>
    <row r="20" spans="1:6" x14ac:dyDescent="0.35">
      <c r="A20" s="633">
        <f t="shared" si="1"/>
        <v>12</v>
      </c>
      <c r="B20" s="483" t="s">
        <v>445</v>
      </c>
      <c r="C20" s="484"/>
      <c r="D20" s="485"/>
      <c r="E20" s="714"/>
      <c r="F20" s="417"/>
    </row>
    <row r="21" spans="1:6" x14ac:dyDescent="0.35">
      <c r="A21" s="633">
        <f t="shared" si="1"/>
        <v>13</v>
      </c>
      <c r="B21" s="210" t="s">
        <v>396</v>
      </c>
      <c r="C21" s="224">
        <v>30</v>
      </c>
      <c r="D21" s="202"/>
      <c r="E21" s="663"/>
      <c r="F21" s="426" t="s">
        <v>172</v>
      </c>
    </row>
    <row r="22" spans="1:6" x14ac:dyDescent="0.35">
      <c r="A22" s="633">
        <f t="shared" si="1"/>
        <v>14</v>
      </c>
      <c r="B22" s="435" t="s">
        <v>397</v>
      </c>
      <c r="C22" s="436">
        <v>1</v>
      </c>
      <c r="D22" s="437"/>
      <c r="E22" s="715"/>
      <c r="F22" s="417" t="s">
        <v>172</v>
      </c>
    </row>
    <row r="23" spans="1:6" x14ac:dyDescent="0.35">
      <c r="A23" s="633">
        <f t="shared" si="1"/>
        <v>15</v>
      </c>
      <c r="B23" s="210" t="s">
        <v>603</v>
      </c>
      <c r="C23" s="224">
        <v>45</v>
      </c>
      <c r="D23" s="90"/>
      <c r="E23" s="555"/>
      <c r="F23" s="426" t="s">
        <v>172</v>
      </c>
    </row>
    <row r="24" spans="1:6" x14ac:dyDescent="0.35">
      <c r="A24" s="633">
        <f t="shared" si="1"/>
        <v>16</v>
      </c>
      <c r="B24" s="211" t="s">
        <v>398</v>
      </c>
      <c r="C24" s="438">
        <v>1.5</v>
      </c>
      <c r="D24" s="969"/>
      <c r="E24" s="744"/>
      <c r="F24" s="417" t="s">
        <v>172</v>
      </c>
    </row>
    <row r="25" spans="1:6" x14ac:dyDescent="0.35">
      <c r="A25" s="649">
        <f t="shared" si="1"/>
        <v>17</v>
      </c>
      <c r="B25" s="486" t="s">
        <v>444</v>
      </c>
      <c r="C25" s="487"/>
      <c r="D25" s="488"/>
      <c r="E25" s="716"/>
      <c r="F25" s="415"/>
    </row>
    <row r="26" spans="1:6" x14ac:dyDescent="0.35">
      <c r="A26" s="630"/>
      <c r="B26" s="655" t="s">
        <v>391</v>
      </c>
      <c r="C26" s="209"/>
      <c r="D26" s="209"/>
      <c r="E26" s="632"/>
      <c r="F26" s="415"/>
    </row>
    <row r="27" spans="1:6" x14ac:dyDescent="0.35">
      <c r="A27" s="637">
        <f>+A25+1</f>
        <v>18</v>
      </c>
      <c r="B27" s="210" t="s">
        <v>291</v>
      </c>
      <c r="C27" s="236">
        <v>80</v>
      </c>
      <c r="D27" s="202"/>
      <c r="E27" s="663"/>
      <c r="F27" s="426"/>
    </row>
    <row r="28" spans="1:6" x14ac:dyDescent="0.35">
      <c r="A28" s="637">
        <f>A27+1</f>
        <v>19</v>
      </c>
      <c r="B28" s="211" t="s">
        <v>160</v>
      </c>
      <c r="C28" s="224">
        <v>16</v>
      </c>
      <c r="D28" s="90"/>
      <c r="E28" s="555"/>
      <c r="F28" s="426"/>
    </row>
    <row r="29" spans="1:6" x14ac:dyDescent="0.35">
      <c r="A29" s="649">
        <f>A28+1</f>
        <v>20</v>
      </c>
      <c r="B29" s="317" t="s">
        <v>281</v>
      </c>
      <c r="C29" s="331">
        <v>1.5</v>
      </c>
      <c r="D29" s="159"/>
      <c r="E29" s="717"/>
      <c r="F29" s="417"/>
    </row>
    <row r="30" spans="1:6" x14ac:dyDescent="0.35">
      <c r="A30" s="630"/>
      <c r="B30" s="655" t="s">
        <v>390</v>
      </c>
      <c r="C30" s="209"/>
      <c r="D30" s="209"/>
      <c r="E30" s="632"/>
      <c r="F30" s="415"/>
    </row>
    <row r="31" spans="1:6" x14ac:dyDescent="0.35">
      <c r="A31" s="637">
        <f>A29+1</f>
        <v>21</v>
      </c>
      <c r="B31" s="210" t="s">
        <v>415</v>
      </c>
      <c r="C31" s="236">
        <v>70</v>
      </c>
      <c r="D31" s="202"/>
      <c r="E31" s="663"/>
      <c r="F31" s="417" t="s">
        <v>172</v>
      </c>
    </row>
    <row r="32" spans="1:6" x14ac:dyDescent="0.35">
      <c r="A32" s="637">
        <f>A31+1</f>
        <v>22</v>
      </c>
      <c r="B32" s="211" t="s">
        <v>417</v>
      </c>
      <c r="C32" s="236">
        <v>2</v>
      </c>
      <c r="D32" s="202"/>
      <c r="E32" s="663"/>
      <c r="F32" s="426"/>
    </row>
    <row r="33" spans="1:8" x14ac:dyDescent="0.35">
      <c r="A33" s="637">
        <f>A32+1</f>
        <v>23</v>
      </c>
      <c r="B33" s="210" t="s">
        <v>418</v>
      </c>
      <c r="C33" s="385">
        <v>1.5</v>
      </c>
      <c r="D33" s="160"/>
      <c r="E33" s="656"/>
      <c r="F33" s="426"/>
    </row>
    <row r="34" spans="1:8" x14ac:dyDescent="0.35">
      <c r="A34" s="637">
        <f>A33+1</f>
        <v>24</v>
      </c>
      <c r="B34" s="210" t="s">
        <v>416</v>
      </c>
      <c r="C34" s="236">
        <v>80</v>
      </c>
      <c r="D34" s="202"/>
      <c r="E34" s="663"/>
      <c r="F34" s="417" t="s">
        <v>172</v>
      </c>
    </row>
    <row r="35" spans="1:8" x14ac:dyDescent="0.35">
      <c r="A35" s="637">
        <f>A34+1</f>
        <v>25</v>
      </c>
      <c r="B35" s="211" t="s">
        <v>419</v>
      </c>
      <c r="C35" s="236">
        <v>8</v>
      </c>
      <c r="D35" s="202"/>
      <c r="E35" s="663"/>
      <c r="F35" s="426"/>
    </row>
    <row r="36" spans="1:8" x14ac:dyDescent="0.35">
      <c r="A36" s="649">
        <f>+A35+1</f>
        <v>26</v>
      </c>
      <c r="B36" s="317" t="s">
        <v>420</v>
      </c>
      <c r="C36" s="331">
        <v>1.5</v>
      </c>
      <c r="D36" s="159"/>
      <c r="E36" s="717"/>
      <c r="F36" s="417"/>
    </row>
    <row r="37" spans="1:8" x14ac:dyDescent="0.35">
      <c r="A37" s="630"/>
      <c r="B37" s="655" t="s">
        <v>387</v>
      </c>
      <c r="C37" s="209"/>
      <c r="D37" s="209"/>
      <c r="E37" s="632"/>
      <c r="F37" s="415"/>
    </row>
    <row r="38" spans="1:8" x14ac:dyDescent="0.35">
      <c r="A38" s="637">
        <f>A36+1</f>
        <v>27</v>
      </c>
      <c r="B38" s="210" t="s">
        <v>292</v>
      </c>
      <c r="C38" s="236">
        <v>80</v>
      </c>
      <c r="D38" s="202"/>
      <c r="E38" s="663"/>
      <c r="F38" s="426"/>
    </row>
    <row r="39" spans="1:8" x14ac:dyDescent="0.35">
      <c r="A39" s="637">
        <f t="shared" ref="A39:A44" si="2">A38+1</f>
        <v>28</v>
      </c>
      <c r="B39" s="211" t="s">
        <v>160</v>
      </c>
      <c r="C39" s="236">
        <v>12</v>
      </c>
      <c r="D39" s="202"/>
      <c r="E39" s="663"/>
      <c r="F39" s="426"/>
    </row>
    <row r="40" spans="1:8" x14ac:dyDescent="0.35">
      <c r="A40" s="637">
        <f t="shared" si="2"/>
        <v>29</v>
      </c>
      <c r="B40" s="210" t="s">
        <v>282</v>
      </c>
      <c r="C40" s="87">
        <v>1.5</v>
      </c>
      <c r="D40" s="160"/>
      <c r="E40" s="656"/>
      <c r="F40" s="417"/>
    </row>
    <row r="41" spans="1:8" x14ac:dyDescent="0.35">
      <c r="A41" s="637">
        <f t="shared" si="2"/>
        <v>30</v>
      </c>
      <c r="B41" s="210" t="s">
        <v>174</v>
      </c>
      <c r="C41" s="233">
        <v>0.1</v>
      </c>
      <c r="D41" s="195"/>
      <c r="E41" s="718"/>
      <c r="F41" s="427" t="s">
        <v>172</v>
      </c>
    </row>
    <row r="42" spans="1:8" x14ac:dyDescent="0.35">
      <c r="A42" s="637">
        <f t="shared" si="2"/>
        <v>31</v>
      </c>
      <c r="B42" s="210" t="s">
        <v>175</v>
      </c>
      <c r="C42" s="233">
        <v>0.3</v>
      </c>
      <c r="D42" s="195"/>
      <c r="E42" s="718"/>
      <c r="F42" s="427"/>
    </row>
    <row r="43" spans="1:8" x14ac:dyDescent="0.35">
      <c r="A43" s="637">
        <f t="shared" si="2"/>
        <v>32</v>
      </c>
      <c r="B43" s="210" t="s">
        <v>176</v>
      </c>
      <c r="C43" s="332">
        <v>0.4</v>
      </c>
      <c r="D43" s="161"/>
      <c r="E43" s="718"/>
      <c r="F43" s="427"/>
    </row>
    <row r="44" spans="1:8" x14ac:dyDescent="0.35">
      <c r="A44" s="649">
        <f t="shared" si="2"/>
        <v>33</v>
      </c>
      <c r="B44" s="317" t="s">
        <v>177</v>
      </c>
      <c r="C44" s="333">
        <v>0.2</v>
      </c>
      <c r="D44" s="24"/>
      <c r="E44" s="719"/>
      <c r="F44" s="427"/>
    </row>
    <row r="45" spans="1:8" x14ac:dyDescent="0.35">
      <c r="A45" s="641"/>
      <c r="B45" s="217" t="s">
        <v>283</v>
      </c>
      <c r="C45" s="213"/>
      <c r="D45" s="328"/>
      <c r="E45" s="612"/>
      <c r="F45" s="418" t="s">
        <v>172</v>
      </c>
    </row>
    <row r="46" spans="1:8" x14ac:dyDescent="0.35">
      <c r="A46" s="637">
        <f>A44+1</f>
        <v>34</v>
      </c>
      <c r="B46" s="218" t="s">
        <v>7</v>
      </c>
      <c r="C46" s="226">
        <v>38</v>
      </c>
      <c r="D46" s="162"/>
      <c r="E46" s="662"/>
      <c r="F46" s="419"/>
      <c r="H46" s="221"/>
    </row>
    <row r="47" spans="1:8" x14ac:dyDescent="0.35">
      <c r="A47" s="637">
        <f t="shared" ref="A47:A56" si="3">A46+1</f>
        <v>35</v>
      </c>
      <c r="B47" s="219" t="s">
        <v>40</v>
      </c>
      <c r="C47" s="87">
        <v>31</v>
      </c>
      <c r="D47" s="162"/>
      <c r="E47" s="661"/>
      <c r="F47" s="419"/>
      <c r="H47" s="221"/>
    </row>
    <row r="48" spans="1:8" x14ac:dyDescent="0.35">
      <c r="A48" s="637">
        <f t="shared" si="3"/>
        <v>36</v>
      </c>
      <c r="B48" s="219" t="s">
        <v>8</v>
      </c>
      <c r="C48" s="87">
        <v>0</v>
      </c>
      <c r="D48" s="162"/>
      <c r="E48" s="661"/>
      <c r="F48" s="419" t="s">
        <v>172</v>
      </c>
      <c r="H48" s="221"/>
    </row>
    <row r="49" spans="1:8" x14ac:dyDescent="0.35">
      <c r="A49" s="637">
        <f t="shared" si="3"/>
        <v>37</v>
      </c>
      <c r="B49" s="219" t="s">
        <v>117</v>
      </c>
      <c r="C49" s="87">
        <v>0.25</v>
      </c>
      <c r="D49" s="162"/>
      <c r="E49" s="661"/>
      <c r="F49" s="419"/>
      <c r="H49" s="221"/>
    </row>
    <row r="50" spans="1:8" x14ac:dyDescent="0.35">
      <c r="A50" s="637">
        <f t="shared" si="3"/>
        <v>38</v>
      </c>
      <c r="B50" s="219" t="s">
        <v>17</v>
      </c>
      <c r="C50" s="87">
        <v>0</v>
      </c>
      <c r="D50" s="162"/>
      <c r="E50" s="661"/>
      <c r="F50" s="419"/>
      <c r="H50" s="221"/>
    </row>
    <row r="51" spans="1:8" x14ac:dyDescent="0.35">
      <c r="A51" s="637">
        <f t="shared" si="3"/>
        <v>39</v>
      </c>
      <c r="B51" s="219" t="s">
        <v>16</v>
      </c>
      <c r="C51" s="87">
        <v>0</v>
      </c>
      <c r="D51" s="162"/>
      <c r="E51" s="661"/>
      <c r="F51" s="419" t="s">
        <v>172</v>
      </c>
      <c r="H51" s="221"/>
    </row>
    <row r="52" spans="1:8" x14ac:dyDescent="0.35">
      <c r="A52" s="637">
        <f t="shared" si="3"/>
        <v>40</v>
      </c>
      <c r="B52" s="219" t="s">
        <v>34</v>
      </c>
      <c r="C52" s="87">
        <v>6.5</v>
      </c>
      <c r="D52" s="162"/>
      <c r="E52" s="661"/>
      <c r="F52" s="419"/>
      <c r="H52" s="221"/>
    </row>
    <row r="53" spans="1:8" x14ac:dyDescent="0.35">
      <c r="A53" s="637">
        <f t="shared" si="3"/>
        <v>41</v>
      </c>
      <c r="B53" s="222" t="s">
        <v>9</v>
      </c>
      <c r="C53" s="87">
        <v>0.25</v>
      </c>
      <c r="D53" s="162"/>
      <c r="E53" s="661"/>
      <c r="F53" s="419" t="s">
        <v>172</v>
      </c>
    </row>
    <row r="54" spans="1:8" x14ac:dyDescent="0.35">
      <c r="A54" s="637">
        <f t="shared" si="3"/>
        <v>42</v>
      </c>
      <c r="B54" s="129" t="s">
        <v>157</v>
      </c>
      <c r="C54" s="87">
        <v>0</v>
      </c>
      <c r="D54" s="4"/>
      <c r="E54" s="662"/>
      <c r="F54" s="419" t="s">
        <v>172</v>
      </c>
      <c r="G54" s="228" t="str">
        <f>IF(AND(SUM(D54:E54)&gt;0,OR(B54="Other activities [type description here]",B54="")),"Error: No description for reported time","")</f>
        <v/>
      </c>
    </row>
    <row r="55" spans="1:8" x14ac:dyDescent="0.35">
      <c r="A55" s="637">
        <f t="shared" si="3"/>
        <v>43</v>
      </c>
      <c r="B55" s="129" t="s">
        <v>157</v>
      </c>
      <c r="C55" s="87">
        <v>0</v>
      </c>
      <c r="D55" s="4"/>
      <c r="E55" s="662"/>
      <c r="F55" s="419"/>
      <c r="G55" s="228" t="str">
        <f>IF(AND(SUM(D55:E55)&gt;0,OR(B55="Other activities [type description here]",B55="")),"Error: No description for reported time","")</f>
        <v/>
      </c>
    </row>
    <row r="56" spans="1:8" x14ac:dyDescent="0.35">
      <c r="A56" s="637">
        <f t="shared" si="3"/>
        <v>44</v>
      </c>
      <c r="B56" s="129" t="s">
        <v>157</v>
      </c>
      <c r="C56" s="87">
        <v>0</v>
      </c>
      <c r="D56" s="4"/>
      <c r="E56" s="662"/>
      <c r="F56" s="419"/>
      <c r="G56" s="228" t="str">
        <f>IF(AND(SUM(D56:E56)&gt;0,OR(B56="Other activities [type description here]",B56="")),"Error: No description for reported time","")</f>
        <v/>
      </c>
    </row>
    <row r="57" spans="1:8" x14ac:dyDescent="0.35">
      <c r="A57" s="649">
        <f>+A56+1</f>
        <v>45</v>
      </c>
      <c r="B57" s="377" t="str">
        <f>CONCATENATE("Has all time been allocated? (Total hours from Line ",A46," should equal sum of Lines ",A47," - ",A56,")")</f>
        <v>Has all time been allocated? (Total hours from Line 34 should equal sum of Lines 35 - 44)</v>
      </c>
      <c r="C57" s="331" t="str">
        <f>IF(C46=SUM(C47:C56),"Yes","No")</f>
        <v>Yes</v>
      </c>
      <c r="D57" s="650" t="str">
        <f>IF(D46=SUM(D47:D56),"Yes","No")</f>
        <v>Yes</v>
      </c>
      <c r="E57" s="651" t="str">
        <f>IF(E46=SUM(E47:E56),"Yes","No")</f>
        <v>Yes</v>
      </c>
      <c r="F57" s="419" t="s">
        <v>172</v>
      </c>
    </row>
    <row r="58" spans="1:8" x14ac:dyDescent="0.35">
      <c r="A58" s="107"/>
      <c r="B58" s="55"/>
      <c r="C58" s="107"/>
      <c r="D58" s="107"/>
      <c r="E58" s="107"/>
      <c r="F58" s="421"/>
    </row>
  </sheetData>
  <sheetProtection algorithmName="SHA-512" hashValue="yH7fLAlxphidOl+r6tzP+/7S13thzn9huqGARDh12JqU8DQeNg+gx7Qc9VXwAnWlIAWZj3u7tSKKkEC8+awBmg==" saltValue="go79UaK1lWYhoGmloZfyZQ==" spinCount="100000" sheet="1" objects="1" scenarios="1"/>
  <mergeCells count="10">
    <mergeCell ref="A3:E3"/>
    <mergeCell ref="A4:E4"/>
    <mergeCell ref="A1:E1"/>
    <mergeCell ref="D14:E14"/>
    <mergeCell ref="D13:E13"/>
    <mergeCell ref="D12:E12"/>
    <mergeCell ref="D11:E11"/>
    <mergeCell ref="D10:E10"/>
    <mergeCell ref="D8:E8"/>
    <mergeCell ref="D9:E9"/>
  </mergeCells>
  <conditionalFormatting sqref="B54:B56">
    <cfRule type="expression" dxfId="38" priority="2" stopIfTrue="1">
      <formula>IF(AND(SUM(D54:E54)&gt;0,B54="Other activities [type description here]"),TRUE,FALSE)</formula>
    </cfRule>
  </conditionalFormatting>
  <conditionalFormatting sqref="D41:E44">
    <cfRule type="expression" dxfId="34" priority="7">
      <formula>AND(SUM(D$41:D$44)&lt;&gt;1,SUM(D$41:D$44)&lt;&gt;0)</formula>
    </cfRule>
  </conditionalFormatting>
  <conditionalFormatting sqref="D57:E57">
    <cfRule type="expression" dxfId="33" priority="1">
      <formula>D57="No"</formula>
    </cfRule>
  </conditionalFormatting>
  <conditionalFormatting sqref="F57">
    <cfRule type="expression" dxfId="30" priority="4">
      <formula>F57="NO"</formula>
    </cfRule>
  </conditionalFormatting>
  <dataValidations xWindow="948" yWindow="764" count="18">
    <dataValidation allowBlank="1" showErrorMessage="1" prompt="Enter a job category that is considered to be a Behavioral Health Professional._x000a_" sqref="B27:B29 B31:B57 H53:H54 H47:H51 B14 B16:B25" xr:uid="{00000000-0002-0000-1200-000000000000}"/>
    <dataValidation allowBlank="1" showInputMessage="1" showErrorMessage="1" prompt="Input facility maintenance costs that are not part of the rental costs reported on Line 2." sqref="F10" xr:uid="{00000000-0002-0000-1200-000001000000}"/>
    <dataValidation allowBlank="1" showInputMessage="1" showErrorMessage="1" prompt="Report utility and similar costs that are part of the rental costs reported on Line 2." sqref="F11" xr:uid="{00000000-0002-0000-1200-000002000000}"/>
    <dataValidation allowBlank="1" showInputMessage="1" showErrorMessage="1" prompt="This Line calculates the operating cost per square foot [the sum of Lines 2 through 4 divided by Line 1]." sqref="F12" xr:uid="{00000000-0002-0000-1200-000003000000}"/>
    <dataValidation allowBlank="1" showInputMessage="1" showErrorMessage="1" prompt="Cells will turn red until the sum of lines 30 through 33 equals 100 percent." sqref="F41" xr:uid="{00000000-0002-0000-1200-000004000000}"/>
    <dataValidation allowBlank="1" showInputMessage="1" showErrorMessage="1" prompt="Input the number of hours per week that a clinician is providing other HCBS or direct care services in another program (for example, if they also provide behavioral health services)." sqref="F48" xr:uid="{00000000-0002-0000-1200-000005000000}"/>
    <dataValidation allowBlank="1" showInputMessage="1" showErrorMessage="1" prompt="Examples include staff meetings, filing employer required paperwork (not related to service delivery), and receiving counseling from a supervisor. Do not include time spent on training programs." sqref="F53" xr:uid="{00000000-0002-0000-1200-000006000000}"/>
    <dataValidation allowBlank="1" showInputMessage="1" showErrorMessage="1" prompt="Do not include time that is redirected to another activity accounted for within this section. Ex: if an individual cancels a 1-hr appointment but the clinician is able to spend 45 min. on recordkeeping, only 15 min. should be reported here." sqref="F51" xr:uid="{00000000-0002-0000-1200-000007000000}"/>
    <dataValidation allowBlank="1" showInputMessage="1" showErrorMessage="1" prompt="Report the total square footage for any clinics/ offices in which Clinical Services are provided, inclusive of administrative offices and common space." sqref="F8" xr:uid="{00000000-0002-0000-1200-000008000000}"/>
    <dataValidation allowBlank="1" showInputMessage="1" showErrorMessage="1" prompt="If “No” appears on this Line, review and revise the appropriate hours." sqref="F57" xr:uid="{00000000-0002-0000-1200-000009000000}"/>
    <dataValidation allowBlank="1" showInputMessage="1" showErrorMessage="1" prompt="Report the estimated portion of the total square footage reported on Line 1 that is used for direct care (the offices in which clinicians see patients)." sqref="F13" xr:uid="{00000000-0002-0000-1200-00000A000000}"/>
    <dataValidation allowBlank="1" showInputMessage="1" showErrorMessage="1" prompt="Consider both activities that are face-to-face and those that are not such as speaking with other service providers or writing the report." sqref="F17 F22 F19:F20 F24" xr:uid="{00000000-0002-0000-1200-00000B000000}"/>
    <dataValidation allowBlank="1" showInputMessage="1" showErrorMessage="1" prompt="This form differentiates between clinicians employed by your organization and those with whom your organization pays on a contracted basis." sqref="F6" xr:uid="{00000000-0002-0000-1200-00000C000000}"/>
    <dataValidation allowBlank="1" showInputMessage="1" showErrorMessage="1" prompt="Count only individuals eligible for developmental services; that is, do not count family members who are part of therapeutic sessions." sqref="F34 F31" xr:uid="{00000000-0002-0000-1200-00000D000000}"/>
    <dataValidation allowBlank="1" showInputMessage="1" showErrorMessage="1" prompt="If there are activities that are part of a clinician’s typical week, but not listed on the survey, type a description and indicate the number of hours per week that a clinician typically spends on that activity." sqref="F54" xr:uid="{00000000-0002-0000-1200-00000F000000}"/>
    <dataValidation type="decimal" operator="greaterThanOrEqual" allowBlank="1" showInputMessage="1" showErrorMessage="1" error="Please enter a valid number." sqref="D46:E56 D38:E44 D31:E36 D27:E29 D8:E11 D13:E14 D16:E25" xr:uid="{00000000-0002-0000-1200-000010000000}">
      <formula1>0</formula1>
    </dataValidation>
    <dataValidation allowBlank="1" showInputMessage="1" showErrorMessage="1" prompt="Input the number from the reported fiscal year._x000a_" sqref="F16 F18 F21 F23" xr:uid="{1C5F3148-5606-421F-8C46-D767E2710964}"/>
    <dataValidation allowBlank="1" showInputMessage="1" showErrorMessage="1" prompt="See page 7 of the instructions." sqref="F45" xr:uid="{595C7516-B8B5-43CA-BDEF-E0264EF10A22}"/>
  </dataValidations>
  <printOptions horizontalCentered="1"/>
  <pageMargins left="0.25" right="0.25" top="0.75" bottom="0.75" header="0.3" footer="0.3"/>
  <pageSetup scale="95" orientation="landscape" r:id="rId1"/>
  <headerFooter>
    <oddHeader>&amp;C&amp;"Times New Roman,Bold"Vermont Department of Disabilities, Aging and Independent Living
Review of HCBS Payment Methodologies and Rates - Provider Survey&amp;R&amp;"Times New Roman,Regular"Page &amp;P of &amp;N</oddHeader>
    <oddFooter>&amp;R&amp;"Times New Roman,Regular" printed &amp;D&amp;L&amp;"Times New Roman,Regular"Questions? Contact Stephen Pawlowski with Health Management Associates at spawlowski@healthmanagement.com or (602) 466-9840.</oddFooter>
  </headerFooter>
  <rowBreaks count="1" manualBreakCount="1">
    <brk id="29" max="4" man="1"/>
  </rowBreaks>
  <ignoredErrors>
    <ignoredError sqref="G54:G56" formulaRange="1"/>
  </ignoredErrors>
  <extLst>
    <ext xmlns:x14="http://schemas.microsoft.com/office/spreadsheetml/2009/9/main" uri="{78C0D931-6437-407d-A8EE-F0AAD7539E65}">
      <x14:conditionalFormattings>
        <x14:conditionalFormatting xmlns:xm="http://schemas.microsoft.com/office/excel/2006/main">
          <x14:cfRule type="expression" priority="12" id="{945E2AEC-B915-464D-A39F-47B6D1740EEC}">
            <xm:f>AND('BehavSupp-H2019'!#REF!&lt;&gt;"",'BehavSupp-H2019'!#REF!=0)</xm:f>
            <x14:dxf>
              <fill>
                <patternFill>
                  <bgColor theme="1"/>
                </patternFill>
              </fill>
            </x14:dxf>
          </x14:cfRule>
          <xm:sqref>D8</xm:sqref>
        </x14:conditionalFormatting>
        <x14:conditionalFormatting xmlns:xm="http://schemas.microsoft.com/office/excel/2006/main">
          <x14:cfRule type="expression" priority="11" id="{93C41601-2B8C-4EF3-A261-DECF28706264}">
            <xm:f>AND('BehavSupp-H2019'!#REF!&lt;&gt;"",'BehavSupp-H2019'!#REF!=0)</xm:f>
            <x14:dxf>
              <fill>
                <patternFill>
                  <bgColor theme="1"/>
                </patternFill>
              </fill>
            </x14:dxf>
          </x14:cfRule>
          <xm:sqref>D9:D11 F9:F11 D13</xm:sqref>
        </x14:conditionalFormatting>
        <x14:conditionalFormatting xmlns:xm="http://schemas.microsoft.com/office/excel/2006/main">
          <x14:cfRule type="expression" priority="8" id="{C4A9CCB3-512F-4E05-AC74-7930B8A4D1D8}">
            <xm:f>AND('BehavSupp-H2019'!#REF!&lt;&gt;"",'BehavSupp-H2019'!#REF!=0)</xm:f>
            <x14:dxf>
              <fill>
                <patternFill>
                  <bgColor theme="1"/>
                </patternFill>
              </fill>
            </x14:dxf>
          </x14:cfRule>
          <xm:sqref>D14</xm:sqref>
        </x14:conditionalFormatting>
        <x14:conditionalFormatting xmlns:xm="http://schemas.microsoft.com/office/excel/2006/main">
          <x14:cfRule type="expression" priority="6" id="{D42266A7-2AE0-4EE9-B71C-E6EE5C194564}">
            <xm:f>AND('BehavSupp-H2019'!#REF!&lt;&gt;"",'BehavSupp-H2019'!#REF!=0)</xm:f>
            <x14:dxf>
              <fill>
                <patternFill>
                  <bgColor theme="1"/>
                </patternFill>
              </fill>
            </x14:dxf>
          </x14:cfRule>
          <xm:sqref>F8</xm:sqref>
        </x14:conditionalFormatting>
        <x14:conditionalFormatting xmlns:xm="http://schemas.microsoft.com/office/excel/2006/main">
          <x14:cfRule type="expression" priority="3" id="{A5C8BBEF-A80D-48CE-8913-91E981F9C6F1}">
            <xm:f>AND('BehavSupp-H2019'!#REF!&lt;&gt;"",'BehavSupp-H2019'!#REF!=0)</xm:f>
            <x14:dxf>
              <fill>
                <patternFill>
                  <bgColor theme="1"/>
                </patternFill>
              </fill>
            </x14:dxf>
          </x14:cfRule>
          <xm:sqref>F13</xm:sqref>
        </x14:conditionalFormatting>
      </x14:conditionalFormattings>
    </ext>
  </extLst>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0"/>
  <dimension ref="A1:G28"/>
  <sheetViews>
    <sheetView zoomScaleNormal="100" workbookViewId="0">
      <pane ySplit="5" topLeftCell="A6" activePane="bottomLeft" state="frozen"/>
      <selection activeCell="D8" sqref="D8:E8"/>
      <selection pane="bottomLeft" activeCell="D7" sqref="D7"/>
    </sheetView>
  </sheetViews>
  <sheetFormatPr defaultColWidth="8.81640625" defaultRowHeight="14.5" x14ac:dyDescent="0.35"/>
  <cols>
    <col min="1" max="1" width="5.7265625" style="120" customWidth="1"/>
    <col min="2" max="2" width="110.7265625" style="120" customWidth="1"/>
    <col min="3" max="4" width="9.7265625" style="120" customWidth="1"/>
    <col min="5" max="5" width="3.453125" style="420" bestFit="1" customWidth="1"/>
    <col min="6" max="7" width="8.81640625" style="120"/>
    <col min="8" max="8" width="12.81640625" style="120" bestFit="1" customWidth="1"/>
    <col min="9" max="16384" width="8.81640625" style="120"/>
  </cols>
  <sheetData>
    <row r="1" spans="1:7" x14ac:dyDescent="0.35">
      <c r="A1" s="889" t="str">
        <f>IF(ISBLANK('Contact Info &amp; Revenues'!C7),"",'Contact Info &amp; Revenues'!C7)</f>
        <v/>
      </c>
      <c r="B1" s="889"/>
      <c r="C1" s="889"/>
      <c r="D1" s="889"/>
      <c r="E1" s="421"/>
    </row>
    <row r="2" spans="1:7" ht="9" customHeight="1" x14ac:dyDescent="0.35">
      <c r="A2" s="106"/>
      <c r="B2" s="106"/>
      <c r="C2" s="106"/>
      <c r="D2" s="106"/>
      <c r="E2" s="422"/>
    </row>
    <row r="3" spans="1:7" x14ac:dyDescent="0.35">
      <c r="A3" s="890" t="s">
        <v>443</v>
      </c>
      <c r="B3" s="890"/>
      <c r="C3" s="890"/>
      <c r="D3" s="890"/>
      <c r="E3" s="422"/>
      <c r="F3" s="316"/>
    </row>
    <row r="4" spans="1:7" ht="9" customHeight="1" x14ac:dyDescent="0.35">
      <c r="A4" s="191"/>
      <c r="B4" s="191"/>
      <c r="C4" s="191"/>
      <c r="D4" s="191"/>
      <c r="E4" s="423"/>
    </row>
    <row r="5" spans="1:7" ht="15" customHeight="1" x14ac:dyDescent="0.35">
      <c r="A5" s="658" t="s">
        <v>0</v>
      </c>
      <c r="B5" s="659" t="s">
        <v>1</v>
      </c>
      <c r="C5" s="602" t="s">
        <v>2</v>
      </c>
      <c r="D5" s="623" t="s">
        <v>32</v>
      </c>
      <c r="E5" s="414"/>
    </row>
    <row r="6" spans="1:7" ht="15" customHeight="1" x14ac:dyDescent="0.35">
      <c r="A6" s="630"/>
      <c r="B6" s="344" t="s">
        <v>18</v>
      </c>
      <c r="C6" s="209"/>
      <c r="D6" s="632"/>
      <c r="E6" s="414"/>
    </row>
    <row r="7" spans="1:7" ht="15" customHeight="1" x14ac:dyDescent="0.35">
      <c r="A7" s="649">
        <v>1</v>
      </c>
      <c r="B7" s="317" t="s">
        <v>604</v>
      </c>
      <c r="C7" s="378">
        <v>80</v>
      </c>
      <c r="D7" s="657"/>
      <c r="E7" s="414"/>
    </row>
    <row r="8" spans="1:7" ht="15" customHeight="1" x14ac:dyDescent="0.35">
      <c r="A8" s="660"/>
      <c r="B8" s="655" t="s">
        <v>103</v>
      </c>
      <c r="C8" s="209"/>
      <c r="D8" s="632"/>
      <c r="E8" s="415"/>
    </row>
    <row r="9" spans="1:7" ht="15" customHeight="1" x14ac:dyDescent="0.35">
      <c r="A9" s="637">
        <f>A7+1</f>
        <v>2</v>
      </c>
      <c r="B9" s="244" t="s">
        <v>605</v>
      </c>
      <c r="C9" s="236">
        <v>1500</v>
      </c>
      <c r="D9" s="663"/>
      <c r="E9" s="424" t="s">
        <v>172</v>
      </c>
    </row>
    <row r="10" spans="1:7" ht="15" customHeight="1" x14ac:dyDescent="0.35">
      <c r="A10" s="637">
        <f>A9+1</f>
        <v>3</v>
      </c>
      <c r="B10" s="244" t="s">
        <v>606</v>
      </c>
      <c r="C10" s="227">
        <v>30000</v>
      </c>
      <c r="D10" s="556"/>
      <c r="E10" s="424"/>
    </row>
    <row r="11" spans="1:7" ht="15" customHeight="1" x14ac:dyDescent="0.35">
      <c r="A11" s="637">
        <f>+A10+1</f>
        <v>4</v>
      </c>
      <c r="B11" s="244" t="s">
        <v>607</v>
      </c>
      <c r="C11" s="227">
        <v>2400</v>
      </c>
      <c r="D11" s="556"/>
      <c r="E11" s="424" t="s">
        <v>172</v>
      </c>
    </row>
    <row r="12" spans="1:7" ht="15" customHeight="1" x14ac:dyDescent="0.35">
      <c r="A12" s="637">
        <f>+A11+1</f>
        <v>5</v>
      </c>
      <c r="B12" s="244" t="s">
        <v>608</v>
      </c>
      <c r="C12" s="227">
        <v>4800</v>
      </c>
      <c r="D12" s="556"/>
      <c r="E12" s="424" t="s">
        <v>172</v>
      </c>
    </row>
    <row r="13" spans="1:7" ht="15" customHeight="1" x14ac:dyDescent="0.35">
      <c r="A13" s="633">
        <f>+A12+1</f>
        <v>6</v>
      </c>
      <c r="B13" s="326" t="s">
        <v>26</v>
      </c>
      <c r="C13" s="329">
        <f>SUM(C10:C12)/C9</f>
        <v>24.8</v>
      </c>
      <c r="D13" s="729" t="str">
        <f>IFERROR(SUM(D10:D12)/D9,"")</f>
        <v/>
      </c>
      <c r="E13" s="425" t="s">
        <v>172</v>
      </c>
      <c r="F13" s="221"/>
    </row>
    <row r="14" spans="1:7" ht="15" customHeight="1" x14ac:dyDescent="0.35">
      <c r="A14" s="649">
        <f>A13+1</f>
        <v>7</v>
      </c>
      <c r="B14" s="327" t="s">
        <v>104</v>
      </c>
      <c r="C14" s="334">
        <v>0.75</v>
      </c>
      <c r="D14" s="719"/>
      <c r="E14" s="424" t="s">
        <v>172</v>
      </c>
    </row>
    <row r="15" spans="1:7" ht="15" customHeight="1" x14ac:dyDescent="0.35">
      <c r="A15" s="641"/>
      <c r="B15" s="217" t="s">
        <v>33</v>
      </c>
      <c r="C15" s="213"/>
      <c r="D15" s="612"/>
      <c r="E15" s="418" t="s">
        <v>172</v>
      </c>
    </row>
    <row r="16" spans="1:7" ht="15" customHeight="1" x14ac:dyDescent="0.35">
      <c r="A16" s="637">
        <f>A14+1</f>
        <v>8</v>
      </c>
      <c r="B16" s="218" t="s">
        <v>7</v>
      </c>
      <c r="C16" s="226">
        <v>38</v>
      </c>
      <c r="D16" s="662"/>
      <c r="E16" s="419"/>
      <c r="G16" s="221"/>
    </row>
    <row r="17" spans="1:7" ht="15" customHeight="1" x14ac:dyDescent="0.35">
      <c r="A17" s="637">
        <f t="shared" ref="A17:A26" si="0">A16+1</f>
        <v>9</v>
      </c>
      <c r="B17" s="219" t="s">
        <v>609</v>
      </c>
      <c r="C17" s="87">
        <v>31</v>
      </c>
      <c r="D17" s="661"/>
      <c r="E17" s="419"/>
      <c r="G17" s="221"/>
    </row>
    <row r="18" spans="1:7" ht="15" customHeight="1" x14ac:dyDescent="0.35">
      <c r="A18" s="637">
        <f t="shared" si="0"/>
        <v>10</v>
      </c>
      <c r="B18" s="219" t="s">
        <v>8</v>
      </c>
      <c r="C18" s="87">
        <v>0</v>
      </c>
      <c r="D18" s="661"/>
      <c r="E18" s="419" t="s">
        <v>172</v>
      </c>
      <c r="G18" s="221"/>
    </row>
    <row r="19" spans="1:7" ht="15" customHeight="1" x14ac:dyDescent="0.35">
      <c r="A19" s="637">
        <f t="shared" si="0"/>
        <v>11</v>
      </c>
      <c r="B19" s="219" t="s">
        <v>117</v>
      </c>
      <c r="C19" s="87">
        <v>0.25</v>
      </c>
      <c r="D19" s="661"/>
      <c r="E19" s="419"/>
      <c r="G19" s="221"/>
    </row>
    <row r="20" spans="1:7" ht="15" customHeight="1" x14ac:dyDescent="0.35">
      <c r="A20" s="637">
        <f t="shared" si="0"/>
        <v>12</v>
      </c>
      <c r="B20" s="219" t="s">
        <v>17</v>
      </c>
      <c r="C20" s="87">
        <v>0</v>
      </c>
      <c r="D20" s="661"/>
      <c r="E20" s="419"/>
      <c r="G20" s="221"/>
    </row>
    <row r="21" spans="1:7" ht="15" customHeight="1" x14ac:dyDescent="0.35">
      <c r="A21" s="637">
        <f t="shared" si="0"/>
        <v>13</v>
      </c>
      <c r="B21" s="219" t="s">
        <v>16</v>
      </c>
      <c r="C21" s="87">
        <v>0</v>
      </c>
      <c r="D21" s="661"/>
      <c r="E21" s="419" t="s">
        <v>172</v>
      </c>
      <c r="G21" s="221"/>
    </row>
    <row r="22" spans="1:7" ht="15" customHeight="1" x14ac:dyDescent="0.35">
      <c r="A22" s="637">
        <f t="shared" si="0"/>
        <v>14</v>
      </c>
      <c r="B22" s="219" t="s">
        <v>34</v>
      </c>
      <c r="C22" s="87">
        <v>6.5</v>
      </c>
      <c r="D22" s="661"/>
      <c r="E22" s="419"/>
      <c r="G22" s="221"/>
    </row>
    <row r="23" spans="1:7" ht="15" customHeight="1" x14ac:dyDescent="0.35">
      <c r="A23" s="637">
        <f t="shared" si="0"/>
        <v>15</v>
      </c>
      <c r="B23" s="222" t="s">
        <v>9</v>
      </c>
      <c r="C23" s="87">
        <v>0.25</v>
      </c>
      <c r="D23" s="661"/>
      <c r="E23" s="419" t="s">
        <v>172</v>
      </c>
    </row>
    <row r="24" spans="1:7" ht="15" customHeight="1" x14ac:dyDescent="0.35">
      <c r="A24" s="637">
        <f t="shared" si="0"/>
        <v>16</v>
      </c>
      <c r="B24" s="129" t="s">
        <v>157</v>
      </c>
      <c r="C24" s="87">
        <v>0</v>
      </c>
      <c r="D24" s="613"/>
      <c r="E24" s="419" t="s">
        <v>172</v>
      </c>
      <c r="F24" s="228" t="str">
        <f>IF(AND(D24&gt;0,OR(B24="Other activities [type description here]",B24="")),"Error: No description for reported time","")</f>
        <v/>
      </c>
    </row>
    <row r="25" spans="1:7" ht="15" customHeight="1" x14ac:dyDescent="0.35">
      <c r="A25" s="637">
        <f t="shared" si="0"/>
        <v>17</v>
      </c>
      <c r="B25" s="129" t="s">
        <v>157</v>
      </c>
      <c r="C25" s="87">
        <v>0</v>
      </c>
      <c r="D25" s="613"/>
      <c r="E25" s="419"/>
      <c r="F25" s="228" t="str">
        <f>IF(AND(D25&gt;0,OR(B25="Other activities [type description here]",B25="")),"Error: No description for reported time","")</f>
        <v/>
      </c>
    </row>
    <row r="26" spans="1:7" ht="15" customHeight="1" x14ac:dyDescent="0.35">
      <c r="A26" s="637">
        <f t="shared" si="0"/>
        <v>18</v>
      </c>
      <c r="B26" s="129" t="s">
        <v>157</v>
      </c>
      <c r="C26" s="87">
        <v>0</v>
      </c>
      <c r="D26" s="613"/>
      <c r="E26" s="419"/>
      <c r="F26" s="228" t="str">
        <f>IF(AND(D26&gt;0,OR(B26="Other activities [type description here]",B26="")),"Error: No description for reported time","")</f>
        <v/>
      </c>
    </row>
    <row r="27" spans="1:7" ht="15" customHeight="1" x14ac:dyDescent="0.35">
      <c r="A27" s="649">
        <f>+A26+1</f>
        <v>19</v>
      </c>
      <c r="B27" s="377" t="str">
        <f>CONCATENATE("Has all time been allocated? (Total hours from Line ",A16," should equal sum of Lines ",A17," - ",A26,")")</f>
        <v>Has all time been allocated? (Total hours from Line 8 should equal sum of Lines 9 - 18)</v>
      </c>
      <c r="C27" s="331" t="str">
        <f>IF(C16=SUM(C17:C26),"Yes","No")</f>
        <v>Yes</v>
      </c>
      <c r="D27" s="651" t="str">
        <f>IF(D16=SUM(D17:D26),"Yes","No")</f>
        <v>Yes</v>
      </c>
      <c r="E27" s="419" t="s">
        <v>172</v>
      </c>
    </row>
    <row r="28" spans="1:7" x14ac:dyDescent="0.35">
      <c r="A28" s="107"/>
      <c r="B28" s="55"/>
      <c r="C28" s="107"/>
      <c r="D28" s="107"/>
      <c r="E28" s="421"/>
    </row>
  </sheetData>
  <sheetProtection algorithmName="SHA-512" hashValue="ykI9ZT4Pg6NI+aXB/UFPRt+JFMK0tUM8UlIAzF6P5P0wY7+mlavymYvXJhySa1IlAuYaiyzbAxI2i3TlNUznLA==" saltValue="cSRVxGEsWl8kHWkMOEt2Bw==" spinCount="100000" sheet="1" objects="1" scenarios="1"/>
  <mergeCells count="2">
    <mergeCell ref="A1:D1"/>
    <mergeCell ref="A3:D3"/>
  </mergeCells>
  <conditionalFormatting sqref="B24:B26">
    <cfRule type="expression" dxfId="29" priority="3" stopIfTrue="1">
      <formula>IF(AND(D24&gt;0,B24="Other activities [type description here]"),TRUE,FALSE)</formula>
    </cfRule>
  </conditionalFormatting>
  <conditionalFormatting sqref="D27">
    <cfRule type="expression" dxfId="28" priority="2">
      <formula>D27="No"</formula>
    </cfRule>
  </conditionalFormatting>
  <dataValidations count="13">
    <dataValidation allowBlank="1" showInputMessage="1" showErrorMessage="1" prompt="Examples include staff meetings, filing employer required paperwork (not related to service delivery), and receiving counseling from a supervisor. Do not include time spent on training programs." sqref="E23" xr:uid="{00000000-0002-0000-1300-000000000000}"/>
    <dataValidation allowBlank="1" showErrorMessage="1" prompt="Enter a job category that is considered to be a Behavioral Health Professional._x000a_" sqref="G17:G21 G23:G24 B7 B15:B27" xr:uid="{00000000-0002-0000-1300-000001000000}"/>
    <dataValidation allowBlank="1" showInputMessage="1" showErrorMessage="1" prompt="Report the total square footage for any clinics/ offices in which Clinical Services are provided, inclusive of administrative offices and common space." sqref="E9" xr:uid="{00000000-0002-0000-1300-000002000000}"/>
    <dataValidation allowBlank="1" showInputMessage="1" showErrorMessage="1" prompt="This Line calculates the operating cost per square foot [the sum of Lines 3 through 5 divided by Line 2]." sqref="E13" xr:uid="{00000000-0002-0000-1300-000003000000}"/>
    <dataValidation allowBlank="1" showInputMessage="1" showErrorMessage="1" prompt="Report utility and similar costs that are part of the rental costs reported on Line 3." sqref="E12" xr:uid="{00000000-0002-0000-1300-000004000000}"/>
    <dataValidation allowBlank="1" showInputMessage="1" showErrorMessage="1" prompt="Input facility maintenance costs that are not part of the rental costs reported on Line 3." sqref="E11" xr:uid="{00000000-0002-0000-1300-000005000000}"/>
    <dataValidation allowBlank="1" showInputMessage="1" showErrorMessage="1" prompt="Report the estimated portion of the total square footage reported on Line 2 that is used for direct care (the offices in which clinicians see patients)." sqref="E14" xr:uid="{00000000-0002-0000-1300-000006000000}"/>
    <dataValidation type="decimal" operator="greaterThanOrEqual" allowBlank="1" showInputMessage="1" showErrorMessage="1" error="Please enter a valid number." sqref="D16:D26 D14 D9:D12 D7" xr:uid="{00000000-0002-0000-1300-000007000000}">
      <formula1>0</formula1>
    </dataValidation>
    <dataValidation allowBlank="1" showInputMessage="1" showErrorMessage="1" prompt="Input the number of hours per week that a clinician is providing other HCBS or direct care services in another program (for example, if they also provide behavioral health services)." sqref="E18" xr:uid="{00000000-0002-0000-1300-00000A000000}"/>
    <dataValidation allowBlank="1" showInputMessage="1" showErrorMessage="1" prompt="Do not include time that is redirected to another activity accounted for within this section. Ex: if an individual cancels a 1-hr appointment but the clinician is able to spend 45 min. on recordkeeping, only 15 min. should be reported here." sqref="E21" xr:uid="{00000000-0002-0000-1300-00000B000000}"/>
    <dataValidation allowBlank="1" showInputMessage="1" showErrorMessage="1" prompt="If “No” appears on this Line, review and revise the appropriate hours." sqref="E27" xr:uid="{00000000-0002-0000-1300-00000C000000}"/>
    <dataValidation allowBlank="1" showInputMessage="1" showErrorMessage="1" prompt="If there are activities that are part of a clinician’s typical week, but not listed on the survey, type a description and indicate the number of hours per week that a clinician typically spends on that activity." sqref="E24" xr:uid="{8B42FFC6-FFC7-48C1-A0C7-7F94A5D603DE}"/>
    <dataValidation allowBlank="1" showInputMessage="1" showErrorMessage="1" prompt="See page 7 of the instructions." sqref="E15" xr:uid="{E1E46491-C723-4CDF-802B-893ABA2748AC}"/>
  </dataValidations>
  <printOptions horizontalCentered="1"/>
  <pageMargins left="0.25" right="0.25" top="0.75" bottom="0.75" header="0.3" footer="0.3"/>
  <pageSetup scale="95" orientation="landscape" r:id="rId1"/>
  <headerFooter>
    <oddHeader>&amp;C&amp;"Times New Roman,Bold"Vermont Department of Disabilities, Aging and Independent Living
Review of HCBS Payment Methodologies and Rates - Provider Survey&amp;R&amp;"Times New Roman,Regular"Page &amp;P of &amp;N</oddHeader>
    <oddFooter>&amp;R&amp;"Times New Roman,Regular" printed &amp;D&amp;L&amp;"Times New Roman,Regular"Questions? Contact Stephen Pawlowski with Health Management Associates at spawlowski@healthmanagement.com or (602) 466-9840.</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dimension ref="A1:G34"/>
  <sheetViews>
    <sheetView workbookViewId="0">
      <pane ySplit="5" topLeftCell="A6" activePane="bottomLeft" state="frozen"/>
      <selection activeCell="D8" sqref="D8:E8"/>
      <selection pane="bottomLeft" activeCell="D7" sqref="D7"/>
    </sheetView>
  </sheetViews>
  <sheetFormatPr defaultColWidth="8.81640625" defaultRowHeight="14.5" x14ac:dyDescent="0.35"/>
  <cols>
    <col min="1" max="1" width="5.7265625" style="120" customWidth="1"/>
    <col min="2" max="2" width="110.7265625" style="120" customWidth="1"/>
    <col min="3" max="4" width="9.7265625" style="120" customWidth="1"/>
    <col min="5" max="5" width="3.453125" style="420" bestFit="1" customWidth="1"/>
    <col min="6" max="16384" width="8.81640625" style="120"/>
  </cols>
  <sheetData>
    <row r="1" spans="1:7" x14ac:dyDescent="0.35">
      <c r="A1" s="889" t="str">
        <f>IF(ISBLANK('Contact Info &amp; Revenues'!C7),"",'Contact Info &amp; Revenues'!C7)</f>
        <v/>
      </c>
      <c r="B1" s="889"/>
      <c r="C1" s="889"/>
      <c r="D1" s="889"/>
      <c r="E1" s="421"/>
    </row>
    <row r="2" spans="1:7" x14ac:dyDescent="0.35">
      <c r="A2" s="343" t="s">
        <v>102</v>
      </c>
      <c r="B2" s="107"/>
      <c r="C2" s="107"/>
      <c r="D2" s="107"/>
      <c r="E2" s="421"/>
    </row>
    <row r="3" spans="1:7" x14ac:dyDescent="0.35">
      <c r="A3" s="892" t="s">
        <v>399</v>
      </c>
      <c r="B3" s="892"/>
      <c r="C3" s="892"/>
      <c r="D3" s="892"/>
      <c r="E3" s="428"/>
    </row>
    <row r="4" spans="1:7" x14ac:dyDescent="0.35">
      <c r="A4" s="191"/>
      <c r="B4" s="191"/>
      <c r="C4" s="191"/>
      <c r="D4" s="191"/>
      <c r="E4" s="423"/>
    </row>
    <row r="5" spans="1:7" ht="15" customHeight="1" x14ac:dyDescent="0.35">
      <c r="A5" s="594" t="s">
        <v>0</v>
      </c>
      <c r="B5" s="595" t="s">
        <v>1</v>
      </c>
      <c r="C5" s="602" t="s">
        <v>2</v>
      </c>
      <c r="D5" s="623" t="s">
        <v>32</v>
      </c>
      <c r="E5" s="414"/>
      <c r="F5" s="229"/>
    </row>
    <row r="6" spans="1:7" ht="15" customHeight="1" x14ac:dyDescent="0.35">
      <c r="A6" s="630"/>
      <c r="B6" s="344" t="s">
        <v>18</v>
      </c>
      <c r="C6" s="209"/>
      <c r="D6" s="632"/>
      <c r="E6" s="415"/>
    </row>
    <row r="7" spans="1:7" ht="15" customHeight="1" x14ac:dyDescent="0.35">
      <c r="A7" s="637">
        <v>1</v>
      </c>
      <c r="B7" s="244" t="s">
        <v>297</v>
      </c>
      <c r="C7" s="85">
        <v>10</v>
      </c>
      <c r="D7" s="663"/>
      <c r="E7" s="426"/>
    </row>
    <row r="8" spans="1:7" ht="15" customHeight="1" x14ac:dyDescent="0.35">
      <c r="A8" s="637">
        <f>+A7+1</f>
        <v>2</v>
      </c>
      <c r="B8" s="345" t="s">
        <v>300</v>
      </c>
      <c r="C8" s="87">
        <v>9</v>
      </c>
      <c r="D8" s="662"/>
      <c r="E8" s="419"/>
    </row>
    <row r="9" spans="1:7" ht="15" customHeight="1" x14ac:dyDescent="0.35">
      <c r="A9" s="637">
        <f>+A8+1</f>
        <v>3</v>
      </c>
      <c r="B9" s="345" t="s">
        <v>301</v>
      </c>
      <c r="C9" s="85">
        <v>10</v>
      </c>
      <c r="D9" s="554"/>
      <c r="E9" s="416" t="s">
        <v>172</v>
      </c>
    </row>
    <row r="10" spans="1:7" ht="15" customHeight="1" x14ac:dyDescent="0.35">
      <c r="A10" s="633">
        <f>+A9+1</f>
        <v>4</v>
      </c>
      <c r="B10" s="210" t="s">
        <v>184</v>
      </c>
      <c r="C10" s="87">
        <v>3</v>
      </c>
      <c r="D10" s="730"/>
      <c r="E10" s="419"/>
    </row>
    <row r="11" spans="1:7" ht="15" customHeight="1" x14ac:dyDescent="0.35">
      <c r="A11" s="633">
        <f>+A10+1</f>
        <v>5</v>
      </c>
      <c r="B11" s="346" t="s">
        <v>185</v>
      </c>
      <c r="C11" s="332">
        <v>0.8</v>
      </c>
      <c r="D11" s="593"/>
      <c r="E11" s="439" t="s">
        <v>172</v>
      </c>
    </row>
    <row r="12" spans="1:7" ht="15" customHeight="1" x14ac:dyDescent="0.35">
      <c r="A12" s="649">
        <f>+A11+1</f>
        <v>6</v>
      </c>
      <c r="B12" s="347" t="s">
        <v>186</v>
      </c>
      <c r="C12" s="333">
        <v>0.2</v>
      </c>
      <c r="D12" s="529"/>
      <c r="E12" s="439"/>
    </row>
    <row r="13" spans="1:7" ht="15" customHeight="1" x14ac:dyDescent="0.35">
      <c r="A13" s="630"/>
      <c r="B13" s="344" t="s">
        <v>103</v>
      </c>
      <c r="C13" s="209"/>
      <c r="D13" s="731"/>
      <c r="E13" s="419"/>
    </row>
    <row r="14" spans="1:7" ht="15" customHeight="1" x14ac:dyDescent="0.35">
      <c r="A14" s="637">
        <f>A12+1</f>
        <v>7</v>
      </c>
      <c r="B14" s="244" t="s">
        <v>187</v>
      </c>
      <c r="C14" s="236">
        <v>1500</v>
      </c>
      <c r="D14" s="663"/>
      <c r="E14" s="424" t="s">
        <v>172</v>
      </c>
      <c r="G14" s="221"/>
    </row>
    <row r="15" spans="1:7" ht="15" customHeight="1" x14ac:dyDescent="0.35">
      <c r="A15" s="637">
        <f>A14+1</f>
        <v>8</v>
      </c>
      <c r="B15" s="244" t="s">
        <v>189</v>
      </c>
      <c r="C15" s="227">
        <v>30000</v>
      </c>
      <c r="D15" s="556"/>
      <c r="E15" s="424"/>
    </row>
    <row r="16" spans="1:7" ht="15" customHeight="1" x14ac:dyDescent="0.35">
      <c r="A16" s="637">
        <f>+A15+1</f>
        <v>9</v>
      </c>
      <c r="B16" s="244" t="s">
        <v>190</v>
      </c>
      <c r="C16" s="227">
        <v>2400</v>
      </c>
      <c r="D16" s="556"/>
      <c r="E16" s="424" t="s">
        <v>172</v>
      </c>
    </row>
    <row r="17" spans="1:7" ht="15" customHeight="1" x14ac:dyDescent="0.35">
      <c r="A17" s="637">
        <f>+A16+1</f>
        <v>10</v>
      </c>
      <c r="B17" s="244" t="s">
        <v>191</v>
      </c>
      <c r="C17" s="227">
        <v>4800</v>
      </c>
      <c r="D17" s="556"/>
      <c r="E17" s="424" t="s">
        <v>172</v>
      </c>
    </row>
    <row r="18" spans="1:7" ht="15" customHeight="1" x14ac:dyDescent="0.35">
      <c r="A18" s="637">
        <f>+A17+1</f>
        <v>11</v>
      </c>
      <c r="B18" s="244" t="s">
        <v>26</v>
      </c>
      <c r="C18" s="237">
        <f>SUM(C15:C17)/C14</f>
        <v>24.8</v>
      </c>
      <c r="D18" s="732" t="str">
        <f>IFERROR(SUM(D15:D17)/D14,"")</f>
        <v/>
      </c>
      <c r="E18" s="425" t="s">
        <v>172</v>
      </c>
    </row>
    <row r="19" spans="1:7" ht="15" customHeight="1" x14ac:dyDescent="0.35">
      <c r="A19" s="637">
        <f>A18+1</f>
        <v>12</v>
      </c>
      <c r="B19" s="244" t="s">
        <v>188</v>
      </c>
      <c r="C19" s="234">
        <v>0.75</v>
      </c>
      <c r="D19" s="718"/>
      <c r="E19" s="424" t="s">
        <v>172</v>
      </c>
    </row>
    <row r="20" spans="1:7" ht="15" customHeight="1" x14ac:dyDescent="0.35">
      <c r="A20" s="637">
        <f>A19+1</f>
        <v>13</v>
      </c>
      <c r="B20" s="244" t="s">
        <v>205</v>
      </c>
      <c r="C20" s="227">
        <v>200</v>
      </c>
      <c r="D20" s="556"/>
      <c r="E20" s="439"/>
    </row>
    <row r="21" spans="1:7" ht="15" customHeight="1" x14ac:dyDescent="0.35">
      <c r="A21" s="733"/>
      <c r="B21" s="348" t="s">
        <v>328</v>
      </c>
      <c r="C21" s="349"/>
      <c r="D21" s="734"/>
      <c r="E21" s="418" t="s">
        <v>172</v>
      </c>
    </row>
    <row r="22" spans="1:7" ht="15" customHeight="1" x14ac:dyDescent="0.35">
      <c r="A22" s="637">
        <f>A20+1</f>
        <v>14</v>
      </c>
      <c r="B22" s="244" t="s">
        <v>7</v>
      </c>
      <c r="C22" s="87">
        <v>37.5</v>
      </c>
      <c r="D22" s="662"/>
      <c r="E22" s="419"/>
    </row>
    <row r="23" spans="1:7" ht="15" customHeight="1" x14ac:dyDescent="0.35">
      <c r="A23" s="637">
        <f>+A22+1</f>
        <v>15</v>
      </c>
      <c r="B23" s="219" t="s">
        <v>192</v>
      </c>
      <c r="C23" s="87">
        <v>30</v>
      </c>
      <c r="D23" s="669" t="str">
        <f>IF(AND(D9&gt;0,D10&gt;0),D9*D10,"")</f>
        <v/>
      </c>
      <c r="E23" s="419" t="s">
        <v>172</v>
      </c>
    </row>
    <row r="24" spans="1:7" ht="15" customHeight="1" x14ac:dyDescent="0.35">
      <c r="A24" s="637">
        <f t="shared" ref="A24:A34" si="0">+A23+1</f>
        <v>16</v>
      </c>
      <c r="B24" s="219" t="s">
        <v>8</v>
      </c>
      <c r="C24" s="87">
        <v>0</v>
      </c>
      <c r="D24" s="662"/>
      <c r="E24" s="419" t="s">
        <v>172</v>
      </c>
    </row>
    <row r="25" spans="1:7" ht="15" customHeight="1" x14ac:dyDescent="0.35">
      <c r="A25" s="637">
        <f t="shared" si="0"/>
        <v>17</v>
      </c>
      <c r="B25" s="219" t="s">
        <v>117</v>
      </c>
      <c r="C25" s="87">
        <v>0.5</v>
      </c>
      <c r="D25" s="662"/>
      <c r="E25" s="419"/>
    </row>
    <row r="26" spans="1:7" ht="15" customHeight="1" x14ac:dyDescent="0.35">
      <c r="A26" s="637">
        <f t="shared" si="0"/>
        <v>18</v>
      </c>
      <c r="B26" s="219" t="s">
        <v>17</v>
      </c>
      <c r="C26" s="87">
        <v>5</v>
      </c>
      <c r="D26" s="662"/>
      <c r="E26" s="419"/>
    </row>
    <row r="27" spans="1:7" ht="15" customHeight="1" x14ac:dyDescent="0.35">
      <c r="A27" s="637">
        <f t="shared" si="0"/>
        <v>19</v>
      </c>
      <c r="B27" s="219" t="s">
        <v>173</v>
      </c>
      <c r="C27" s="87">
        <v>1</v>
      </c>
      <c r="D27" s="662"/>
      <c r="E27" s="419"/>
      <c r="G27" s="221"/>
    </row>
    <row r="28" spans="1:7" ht="15" customHeight="1" x14ac:dyDescent="0.35">
      <c r="A28" s="637">
        <f t="shared" si="0"/>
        <v>20</v>
      </c>
      <c r="B28" s="219" t="s">
        <v>9</v>
      </c>
      <c r="C28" s="87">
        <v>1</v>
      </c>
      <c r="D28" s="662"/>
      <c r="E28" s="419" t="s">
        <v>172</v>
      </c>
      <c r="G28" s="221"/>
    </row>
    <row r="29" spans="1:7" ht="15" customHeight="1" x14ac:dyDescent="0.35">
      <c r="A29" s="637">
        <f t="shared" si="0"/>
        <v>21</v>
      </c>
      <c r="B29" s="219" t="s">
        <v>16</v>
      </c>
      <c r="C29" s="87">
        <v>0</v>
      </c>
      <c r="D29" s="662"/>
      <c r="E29" s="419" t="s">
        <v>172</v>
      </c>
    </row>
    <row r="30" spans="1:7" ht="15" customHeight="1" x14ac:dyDescent="0.35">
      <c r="A30" s="637">
        <f t="shared" si="0"/>
        <v>22</v>
      </c>
      <c r="B30" s="129" t="s">
        <v>157</v>
      </c>
      <c r="C30" s="87">
        <v>0</v>
      </c>
      <c r="D30" s="613"/>
      <c r="E30" s="419" t="s">
        <v>172</v>
      </c>
      <c r="F30" s="228" t="str">
        <f>IF(AND(D30&gt;0,OR(B30="Other activities [type description here]",B30="")),"Error: No description for reported time","")</f>
        <v/>
      </c>
    </row>
    <row r="31" spans="1:7" ht="15" customHeight="1" x14ac:dyDescent="0.35">
      <c r="A31" s="637">
        <f t="shared" si="0"/>
        <v>23</v>
      </c>
      <c r="B31" s="129" t="s">
        <v>157</v>
      </c>
      <c r="C31" s="87">
        <v>0</v>
      </c>
      <c r="D31" s="613"/>
      <c r="E31" s="419"/>
      <c r="F31" s="228" t="str">
        <f>IF(AND(D31&gt;0,OR(B31="Other activities [type description here]",B31="")),"Error: No description for reported time","")</f>
        <v/>
      </c>
    </row>
    <row r="32" spans="1:7" ht="15" customHeight="1" x14ac:dyDescent="0.35">
      <c r="A32" s="637">
        <f t="shared" si="0"/>
        <v>24</v>
      </c>
      <c r="B32" s="129" t="s">
        <v>157</v>
      </c>
      <c r="C32" s="87">
        <v>0</v>
      </c>
      <c r="D32" s="613"/>
      <c r="E32" s="419"/>
      <c r="F32" s="228" t="str">
        <f>IF(AND(D32&gt;0,OR(B32="Other activities [type description here]",B32="")),"Error: No description for reported time","")</f>
        <v/>
      </c>
    </row>
    <row r="33" spans="1:5" ht="15" customHeight="1" x14ac:dyDescent="0.35">
      <c r="A33" s="637">
        <f t="shared" si="0"/>
        <v>25</v>
      </c>
      <c r="B33" s="345" t="str">
        <f>"Has all time been allocated? (Total hours from Line "&amp;A22&amp;" should equal sum of Lines "&amp;A23&amp;" - "&amp;A32&amp;")"</f>
        <v>Has all time been allocated? (Total hours from Line 14 should equal sum of Lines 15 - 24)</v>
      </c>
      <c r="C33" s="87" t="str">
        <f>IF(C22=SUM(C23:C32),"Yes","No")</f>
        <v>Yes</v>
      </c>
      <c r="D33" s="669" t="str">
        <f>IF(D22=SUM(D23:D32),"Yes","No")</f>
        <v>Yes</v>
      </c>
      <c r="E33" s="419" t="s">
        <v>172</v>
      </c>
    </row>
    <row r="34" spans="1:5" ht="15" customHeight="1" x14ac:dyDescent="0.35">
      <c r="A34" s="649">
        <f t="shared" si="0"/>
        <v>26</v>
      </c>
      <c r="B34" s="347" t="s">
        <v>302</v>
      </c>
      <c r="C34" s="324">
        <v>150</v>
      </c>
      <c r="D34" s="657"/>
      <c r="E34" s="426" t="s">
        <v>172</v>
      </c>
    </row>
  </sheetData>
  <sheetProtection algorithmName="SHA-512" hashValue="PUFhHoVoH0ye9kacm0BNqDz/3JR9/o0zPBuvRAox5BBUZee31v7r08ZSvqkPWbWyYjP7zDFgF0hvWjL3Vh1aBQ==" saltValue="WwXpcVUyjJkbTcxit5eNoA==" spinCount="100000" sheet="1" objects="1" scenarios="1"/>
  <mergeCells count="2">
    <mergeCell ref="A1:D1"/>
    <mergeCell ref="A3:D3"/>
  </mergeCells>
  <conditionalFormatting sqref="B30:B32">
    <cfRule type="expression" dxfId="27" priority="2" stopIfTrue="1">
      <formula>IF(AND(D30&gt;0,B30="Other activities [type description here]"),TRUE,FALSE)</formula>
    </cfRule>
  </conditionalFormatting>
  <conditionalFormatting sqref="D11:D12">
    <cfRule type="expression" dxfId="26" priority="8">
      <formula>AND(SUM($D$11:$D$12)&lt;&gt;1,SUM($D$11:$D$12)&lt;&gt;0)</formula>
    </cfRule>
  </conditionalFormatting>
  <conditionalFormatting sqref="D33">
    <cfRule type="cellIs" dxfId="25" priority="19" operator="equal">
      <formula>"No"</formula>
    </cfRule>
  </conditionalFormatting>
  <conditionalFormatting sqref="E33">
    <cfRule type="expression" dxfId="24" priority="1">
      <formula>E33="NO"</formula>
    </cfRule>
  </conditionalFormatting>
  <dataValidations count="17">
    <dataValidation allowBlank="1" showErrorMessage="1" prompt="Enter a job category that is considered to be a Behavioral Health Professional._x000a_" sqref="G23:G30 B20 B27 B10 B30:B32" xr:uid="{00000000-0002-0000-1400-000000000000}"/>
    <dataValidation allowBlank="1" showInputMessage="1" showErrorMessage="1" prompt="If a single individual receives services twice in a day (for example, two hours in the_x000a_morning and two hours in the evening), that would be counted as two visits." sqref="E9" xr:uid="{00000000-0002-0000-1400-000001000000}"/>
    <dataValidation allowBlank="1" showInputMessage="1" showErrorMessage="1" prompt="Input the number of hours per week that a direct care worker is providing other direct services (for example, if they also provide Crisis services)." sqref="E24" xr:uid="{00000000-0002-0000-1400-000002000000}"/>
    <dataValidation allowBlank="1" showInputMessage="1" showErrorMessage="1" prompt="The number of hours per week that a direct care worker is engaged in Behavioral service delivery is automatically calculated by multiplying Lines 3 (visits per week) and 4 (length of a visit)." sqref="E23" xr:uid="{00000000-0002-0000-1400-000003000000}"/>
    <dataValidation allowBlank="1" showInputMessage="1" showErrorMessage="1" prompt="Examples include staff meetings, filing employer required paperwork (not related to service delivery), and receiving counseling from a supervisor. Do not include time spent on training programs." sqref="E28" xr:uid="{00000000-0002-0000-1400-000004000000}"/>
    <dataValidation allowBlank="1" showInputMessage="1" showErrorMessage="1" prompt="Do not include time that is redirected to another activity accounted for within this_x000a_section. Ex: if an individual cancels a 1-hr appointment but the service coordinator is able to spend 45 min. on recordkeeping, only 15 min. should be reported here." sqref="E29" xr:uid="{00000000-0002-0000-1400-000005000000}"/>
    <dataValidation allowBlank="1" showInputMessage="1" showErrorMessage="1" prompt="Percentages for service hours Lines 5 and 6 must add to 100%" sqref="E11" xr:uid="{00000000-0002-0000-1400-000006000000}"/>
    <dataValidation allowBlank="1" showInputMessage="1" showErrorMessage="1" prompt="Report the total square footage for any clinics/ offices in which Behaivoral services are provided, inclusive of administrative offices and common space." sqref="E14" xr:uid="{00000000-0002-0000-1400-000007000000}"/>
    <dataValidation allowBlank="1" showInputMessage="1" showErrorMessage="1" prompt="Report utility and similar costs that are part of the rental costs reported on Line 8." sqref="E17" xr:uid="{00000000-0002-0000-1400-000008000000}"/>
    <dataValidation allowBlank="1" showInputMessage="1" showErrorMessage="1" prompt="Input facility maintenance costs that are not part of the rental costs reported on Line 8." sqref="E16" xr:uid="{00000000-0002-0000-1400-000009000000}"/>
    <dataValidation allowBlank="1" showInputMessage="1" showErrorMessage="1" prompt="Report the estimated portion of the total square footage reported on Line 7 that is used for direct care (the offices in which staff see patients)." sqref="E19" xr:uid="{00000000-0002-0000-1400-00000A000000}"/>
    <dataValidation allowBlank="1" showInputMessage="1" showErrorMessage="1" prompt="This Line calculates the operating cost per square foot [the sum of Lines 8 through 10 divided by Line 7]." sqref="E18" xr:uid="{00000000-0002-0000-1400-00000B000000}"/>
    <dataValidation type="decimal" operator="greaterThanOrEqual" allowBlank="1" showInputMessage="1" showErrorMessage="1" error="Please enter a valid number." sqref="D7:D12 D14:D17 D19:D20 D22 D24:D32 D34" xr:uid="{00000000-0002-0000-1400-00000E000000}">
      <formula1>0</formula1>
    </dataValidation>
    <dataValidation allowBlank="1" showInputMessage="1" showErrorMessage="1" prompt="Include both the use of agency-owned or -leased vehicles as well as of direct care workers' personal vehicles. Include mileage for any “on the clock” travel that occurs during direct care workers' paid time." sqref="E34" xr:uid="{00000000-0002-0000-1400-00000F000000}"/>
    <dataValidation allowBlank="1" showInputMessage="1" showErrorMessage="1" prompt="If “No” appears on this Line, review and revise the appropriate hours." sqref="E33" xr:uid="{00000000-0002-0000-1400-000010000000}"/>
    <dataValidation allowBlank="1" showInputMessage="1" showErrorMessage="1" prompt="If there are activities that are part of a clinician’s typical week, but not listed on the survey, type a description and indicate the number of hours per week that a clinician typically spends on that activity." sqref="E30" xr:uid="{F9AE2857-B5A6-4FEE-939A-DD37FCABB604}"/>
    <dataValidation allowBlank="1" showInputMessage="1" showErrorMessage="1" prompt="See page 7 of the instructions." sqref="E21" xr:uid="{8A5ABB31-04DE-4315-BDD3-408DE5678CDD}"/>
  </dataValidations>
  <printOptions horizontalCentered="1"/>
  <pageMargins left="0.25" right="0.25" top="0.75" bottom="0.75" header="0.3" footer="0.3"/>
  <pageSetup scale="95" orientation="landscape" r:id="rId1"/>
  <headerFooter>
    <oddHeader>&amp;C&amp;"Times New Roman,Bold"Vermont Department of Disabilities, Aging and Independent Living
Review of HCBS Payment Methodologies and Rates - Provider Survey&amp;R&amp;"Times New Roman,Regular"Page &amp;P of &amp;N</oddHeader>
    <oddFooter>&amp;R&amp;"Times New Roman,Regular" printed &amp;D&amp;L&amp;"Times New Roman,Regular"Questions? Contact Stephen Pawlowski with Health Management Associates at spawlowski@healthmanagement.com or (602) 466-9840.</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2"/>
  <dimension ref="A1:G34"/>
  <sheetViews>
    <sheetView workbookViewId="0">
      <pane ySplit="5" topLeftCell="A6" activePane="bottomLeft" state="frozen"/>
      <selection activeCell="D8" sqref="D8:E8"/>
      <selection pane="bottomLeft" activeCell="D7" sqref="D7"/>
    </sheetView>
  </sheetViews>
  <sheetFormatPr defaultColWidth="8.81640625" defaultRowHeight="14.5" x14ac:dyDescent="0.35"/>
  <cols>
    <col min="1" max="1" width="5.7265625" style="120" customWidth="1"/>
    <col min="2" max="2" width="110.7265625" style="120" customWidth="1"/>
    <col min="3" max="4" width="9.7265625" style="120" customWidth="1"/>
    <col min="5" max="5" width="3.453125" style="420" bestFit="1" customWidth="1"/>
    <col min="6" max="16384" width="8.81640625" style="120"/>
  </cols>
  <sheetData>
    <row r="1" spans="1:7" x14ac:dyDescent="0.35">
      <c r="A1" s="889" t="str">
        <f>IF(ISBLANK('Contact Info &amp; Revenues'!C7),"",'Contact Info &amp; Revenues'!C7)</f>
        <v/>
      </c>
      <c r="B1" s="889"/>
      <c r="C1" s="889"/>
      <c r="D1" s="889"/>
      <c r="E1" s="421"/>
    </row>
    <row r="2" spans="1:7" x14ac:dyDescent="0.35">
      <c r="A2" s="343"/>
      <c r="B2" s="107"/>
      <c r="C2" s="107"/>
      <c r="D2" s="107"/>
      <c r="E2" s="421"/>
    </row>
    <row r="3" spans="1:7" x14ac:dyDescent="0.35">
      <c r="A3" s="892" t="s">
        <v>400</v>
      </c>
      <c r="B3" s="892"/>
      <c r="C3" s="892"/>
      <c r="D3" s="892"/>
      <c r="E3" s="428"/>
    </row>
    <row r="4" spans="1:7" x14ac:dyDescent="0.35">
      <c r="A4" s="191"/>
      <c r="B4" s="191"/>
      <c r="C4" s="191"/>
      <c r="D4" s="191"/>
      <c r="E4" s="423"/>
    </row>
    <row r="5" spans="1:7" ht="15" customHeight="1" x14ac:dyDescent="0.35">
      <c r="A5" s="594" t="s">
        <v>0</v>
      </c>
      <c r="B5" s="595" t="s">
        <v>1</v>
      </c>
      <c r="C5" s="602" t="s">
        <v>2</v>
      </c>
      <c r="D5" s="623" t="s">
        <v>32</v>
      </c>
      <c r="E5" s="414"/>
      <c r="F5" s="229"/>
    </row>
    <row r="6" spans="1:7" ht="15" customHeight="1" x14ac:dyDescent="0.35">
      <c r="A6" s="630"/>
      <c r="B6" s="344" t="s">
        <v>18</v>
      </c>
      <c r="C6" s="209"/>
      <c r="D6" s="632"/>
      <c r="E6" s="415"/>
    </row>
    <row r="7" spans="1:7" ht="15" customHeight="1" x14ac:dyDescent="0.35">
      <c r="A7" s="637">
        <v>1</v>
      </c>
      <c r="B7" s="244" t="s">
        <v>298</v>
      </c>
      <c r="C7" s="85">
        <v>10</v>
      </c>
      <c r="D7" s="663"/>
      <c r="E7" s="426"/>
    </row>
    <row r="8" spans="1:7" ht="15" customHeight="1" x14ac:dyDescent="0.35">
      <c r="A8" s="637">
        <f>+A7+1</f>
        <v>2</v>
      </c>
      <c r="B8" s="345" t="s">
        <v>137</v>
      </c>
      <c r="C8" s="87">
        <v>9</v>
      </c>
      <c r="D8" s="662"/>
      <c r="E8" s="419"/>
    </row>
    <row r="9" spans="1:7" ht="15" customHeight="1" x14ac:dyDescent="0.35">
      <c r="A9" s="637">
        <f>+A8+1</f>
        <v>3</v>
      </c>
      <c r="B9" s="345" t="s">
        <v>178</v>
      </c>
      <c r="C9" s="85">
        <v>10</v>
      </c>
      <c r="D9" s="554"/>
      <c r="E9" s="416" t="s">
        <v>172</v>
      </c>
    </row>
    <row r="10" spans="1:7" ht="15" customHeight="1" x14ac:dyDescent="0.35">
      <c r="A10" s="633">
        <f>+A9+1</f>
        <v>4</v>
      </c>
      <c r="B10" s="210" t="s">
        <v>179</v>
      </c>
      <c r="C10" s="87">
        <v>3</v>
      </c>
      <c r="D10" s="730"/>
      <c r="E10" s="419"/>
    </row>
    <row r="11" spans="1:7" ht="15" customHeight="1" x14ac:dyDescent="0.35">
      <c r="A11" s="633">
        <f>+A10+1</f>
        <v>5</v>
      </c>
      <c r="B11" s="346" t="s">
        <v>138</v>
      </c>
      <c r="C11" s="332">
        <v>0.8</v>
      </c>
      <c r="D11" s="593"/>
      <c r="E11" s="439" t="s">
        <v>172</v>
      </c>
    </row>
    <row r="12" spans="1:7" ht="15" customHeight="1" x14ac:dyDescent="0.35">
      <c r="A12" s="649">
        <f>+A11+1</f>
        <v>6</v>
      </c>
      <c r="B12" s="347" t="s">
        <v>139</v>
      </c>
      <c r="C12" s="333">
        <v>0.2</v>
      </c>
      <c r="D12" s="529"/>
      <c r="E12" s="439"/>
    </row>
    <row r="13" spans="1:7" ht="15" customHeight="1" x14ac:dyDescent="0.35">
      <c r="A13" s="630"/>
      <c r="B13" s="344" t="s">
        <v>103</v>
      </c>
      <c r="C13" s="209"/>
      <c r="D13" s="731"/>
      <c r="E13" s="419"/>
    </row>
    <row r="14" spans="1:7" ht="15" customHeight="1" x14ac:dyDescent="0.35">
      <c r="A14" s="637">
        <f>A12+1</f>
        <v>7</v>
      </c>
      <c r="B14" s="244" t="s">
        <v>140</v>
      </c>
      <c r="C14" s="236">
        <v>1500</v>
      </c>
      <c r="D14" s="663"/>
      <c r="E14" s="424" t="s">
        <v>172</v>
      </c>
      <c r="G14" s="221"/>
    </row>
    <row r="15" spans="1:7" ht="15" customHeight="1" x14ac:dyDescent="0.35">
      <c r="A15" s="637">
        <f>A14+1</f>
        <v>8</v>
      </c>
      <c r="B15" s="244" t="s">
        <v>141</v>
      </c>
      <c r="C15" s="227">
        <v>30000</v>
      </c>
      <c r="D15" s="556"/>
      <c r="E15" s="424"/>
    </row>
    <row r="16" spans="1:7" ht="15" customHeight="1" x14ac:dyDescent="0.35">
      <c r="A16" s="637">
        <f>+A15+1</f>
        <v>9</v>
      </c>
      <c r="B16" s="244" t="s">
        <v>142</v>
      </c>
      <c r="C16" s="227">
        <v>2400</v>
      </c>
      <c r="D16" s="556"/>
      <c r="E16" s="424" t="s">
        <v>172</v>
      </c>
    </row>
    <row r="17" spans="1:7" ht="15" customHeight="1" x14ac:dyDescent="0.35">
      <c r="A17" s="637">
        <f>+A16+1</f>
        <v>10</v>
      </c>
      <c r="B17" s="244" t="s">
        <v>143</v>
      </c>
      <c r="C17" s="227">
        <v>4800</v>
      </c>
      <c r="D17" s="556"/>
      <c r="E17" s="424" t="s">
        <v>172</v>
      </c>
    </row>
    <row r="18" spans="1:7" ht="15" customHeight="1" x14ac:dyDescent="0.35">
      <c r="A18" s="637">
        <f>+A17+1</f>
        <v>11</v>
      </c>
      <c r="B18" s="244" t="s">
        <v>26</v>
      </c>
      <c r="C18" s="237">
        <f>SUM(C15:C17)/C14</f>
        <v>24.8</v>
      </c>
      <c r="D18" s="732" t="str">
        <f>IFERROR(SUM(D15:D17)/D14,"")</f>
        <v/>
      </c>
      <c r="E18" s="425" t="s">
        <v>172</v>
      </c>
    </row>
    <row r="19" spans="1:7" ht="15" customHeight="1" x14ac:dyDescent="0.35">
      <c r="A19" s="637">
        <f>A18+1</f>
        <v>12</v>
      </c>
      <c r="B19" s="244" t="s">
        <v>104</v>
      </c>
      <c r="C19" s="234">
        <v>0.75</v>
      </c>
      <c r="D19" s="718"/>
      <c r="E19" s="424" t="s">
        <v>172</v>
      </c>
    </row>
    <row r="20" spans="1:7" ht="15" customHeight="1" x14ac:dyDescent="0.35">
      <c r="A20" s="637">
        <f>A19+1</f>
        <v>13</v>
      </c>
      <c r="B20" s="244" t="s">
        <v>206</v>
      </c>
      <c r="C20" s="227">
        <v>200</v>
      </c>
      <c r="D20" s="556"/>
      <c r="E20" s="439"/>
    </row>
    <row r="21" spans="1:7" ht="15" customHeight="1" x14ac:dyDescent="0.35">
      <c r="A21" s="733"/>
      <c r="B21" s="348" t="s">
        <v>328</v>
      </c>
      <c r="C21" s="349"/>
      <c r="D21" s="734"/>
      <c r="E21" s="418" t="s">
        <v>172</v>
      </c>
    </row>
    <row r="22" spans="1:7" ht="15" customHeight="1" x14ac:dyDescent="0.35">
      <c r="A22" s="637">
        <f>A20+1</f>
        <v>14</v>
      </c>
      <c r="B22" s="244" t="s">
        <v>7</v>
      </c>
      <c r="C22" s="87">
        <v>37.5</v>
      </c>
      <c r="D22" s="662"/>
      <c r="E22" s="419"/>
      <c r="G22" s="221"/>
    </row>
    <row r="23" spans="1:7" ht="15" customHeight="1" x14ac:dyDescent="0.35">
      <c r="A23" s="637">
        <f>+A22+1</f>
        <v>15</v>
      </c>
      <c r="B23" s="219" t="s">
        <v>180</v>
      </c>
      <c r="C23" s="87">
        <v>30</v>
      </c>
      <c r="D23" s="669" t="str">
        <f>IF(AND(D9&gt;0,D10&gt;0),D9*D10,"")</f>
        <v/>
      </c>
      <c r="E23" s="419" t="s">
        <v>172</v>
      </c>
      <c r="G23" s="221"/>
    </row>
    <row r="24" spans="1:7" ht="15" customHeight="1" x14ac:dyDescent="0.35">
      <c r="A24" s="637">
        <f t="shared" ref="A24:A34" si="0">+A23+1</f>
        <v>16</v>
      </c>
      <c r="B24" s="219" t="s">
        <v>8</v>
      </c>
      <c r="C24" s="87">
        <v>0</v>
      </c>
      <c r="D24" s="662"/>
      <c r="E24" s="419" t="s">
        <v>172</v>
      </c>
      <c r="G24" s="221"/>
    </row>
    <row r="25" spans="1:7" ht="15" customHeight="1" x14ac:dyDescent="0.35">
      <c r="A25" s="637">
        <f t="shared" si="0"/>
        <v>17</v>
      </c>
      <c r="B25" s="219" t="s">
        <v>117</v>
      </c>
      <c r="C25" s="87">
        <v>0.5</v>
      </c>
      <c r="D25" s="662"/>
      <c r="E25" s="419"/>
    </row>
    <row r="26" spans="1:7" ht="15" customHeight="1" x14ac:dyDescent="0.35">
      <c r="A26" s="637">
        <f t="shared" si="0"/>
        <v>18</v>
      </c>
      <c r="B26" s="219" t="s">
        <v>17</v>
      </c>
      <c r="C26" s="87">
        <v>5</v>
      </c>
      <c r="D26" s="662"/>
      <c r="E26" s="419"/>
    </row>
    <row r="27" spans="1:7" ht="15" customHeight="1" x14ac:dyDescent="0.35">
      <c r="A27" s="637">
        <f t="shared" si="0"/>
        <v>19</v>
      </c>
      <c r="B27" s="219" t="s">
        <v>173</v>
      </c>
      <c r="C27" s="87">
        <v>1</v>
      </c>
      <c r="D27" s="662"/>
      <c r="E27" s="419"/>
    </row>
    <row r="28" spans="1:7" ht="15" customHeight="1" x14ac:dyDescent="0.35">
      <c r="A28" s="637">
        <f t="shared" si="0"/>
        <v>20</v>
      </c>
      <c r="B28" s="219" t="s">
        <v>9</v>
      </c>
      <c r="C28" s="87">
        <v>1</v>
      </c>
      <c r="D28" s="662"/>
      <c r="E28" s="419" t="s">
        <v>172</v>
      </c>
    </row>
    <row r="29" spans="1:7" ht="15" customHeight="1" x14ac:dyDescent="0.35">
      <c r="A29" s="637">
        <f t="shared" si="0"/>
        <v>21</v>
      </c>
      <c r="B29" s="219" t="s">
        <v>16</v>
      </c>
      <c r="C29" s="87">
        <v>0</v>
      </c>
      <c r="D29" s="662"/>
      <c r="E29" s="419" t="s">
        <v>172</v>
      </c>
    </row>
    <row r="30" spans="1:7" ht="15" customHeight="1" x14ac:dyDescent="0.35">
      <c r="A30" s="637">
        <f t="shared" si="0"/>
        <v>22</v>
      </c>
      <c r="B30" s="129" t="s">
        <v>157</v>
      </c>
      <c r="C30" s="87">
        <v>0</v>
      </c>
      <c r="D30" s="613"/>
      <c r="E30" s="419" t="s">
        <v>172</v>
      </c>
      <c r="F30" s="228" t="str">
        <f>IF(AND(D30&gt;0,OR(B30="Other activities [type description here]",B30="")),"Error: No description for reported time","")</f>
        <v/>
      </c>
    </row>
    <row r="31" spans="1:7" ht="15" customHeight="1" x14ac:dyDescent="0.35">
      <c r="A31" s="637">
        <f t="shared" si="0"/>
        <v>23</v>
      </c>
      <c r="B31" s="129" t="s">
        <v>157</v>
      </c>
      <c r="C31" s="87">
        <v>0</v>
      </c>
      <c r="D31" s="613"/>
      <c r="E31" s="419"/>
      <c r="F31" s="228" t="str">
        <f>IF(AND(D31&gt;0,OR(B31="Other activities [type description here]",B31="")),"Error: No description for reported time","")</f>
        <v/>
      </c>
    </row>
    <row r="32" spans="1:7" ht="15" customHeight="1" x14ac:dyDescent="0.35">
      <c r="A32" s="637">
        <f t="shared" si="0"/>
        <v>24</v>
      </c>
      <c r="B32" s="129" t="s">
        <v>157</v>
      </c>
      <c r="C32" s="87">
        <v>0</v>
      </c>
      <c r="D32" s="613"/>
      <c r="E32" s="419"/>
      <c r="F32" s="228" t="str">
        <f>IF(AND(D32&gt;0,OR(B32="Other activities [type description here]",B32="")),"Error: No description for reported time","")</f>
        <v/>
      </c>
    </row>
    <row r="33" spans="1:5" ht="15" customHeight="1" x14ac:dyDescent="0.35">
      <c r="A33" s="637">
        <f t="shared" si="0"/>
        <v>25</v>
      </c>
      <c r="B33" s="345" t="str">
        <f>"Has all time been allocated? (Total hours from Line "&amp;A22&amp;" should equal sum of Lines "&amp;A23&amp;" - "&amp;A32&amp;")"</f>
        <v>Has all time been allocated? (Total hours from Line 14 should equal sum of Lines 15 - 24)</v>
      </c>
      <c r="C33" s="87" t="str">
        <f>IF(C22=SUM(C23:C32),"Yes","No")</f>
        <v>Yes</v>
      </c>
      <c r="D33" s="669" t="str">
        <f>IF(D22=SUM(D23:D32),"Yes","No")</f>
        <v>Yes</v>
      </c>
      <c r="E33" s="419" t="s">
        <v>172</v>
      </c>
    </row>
    <row r="34" spans="1:5" ht="15" customHeight="1" x14ac:dyDescent="0.35">
      <c r="A34" s="649">
        <f t="shared" si="0"/>
        <v>26</v>
      </c>
      <c r="B34" s="347" t="s">
        <v>181</v>
      </c>
      <c r="C34" s="324">
        <v>150</v>
      </c>
      <c r="D34" s="657"/>
      <c r="E34" s="426" t="s">
        <v>172</v>
      </c>
    </row>
  </sheetData>
  <sheetProtection algorithmName="SHA-512" hashValue="tHSYVaxzg1KnTvxJaPQHMlGapaoEO2gUGkCqCTuRQjh1/yOkZ4YOluNSGtKHforSQC7zdxWFxuXjTOp1mtpmcw==" saltValue="gHKjdlM+INj0qyAW/l+9kw==" spinCount="100000" sheet="1" objects="1" scenarios="1"/>
  <mergeCells count="2">
    <mergeCell ref="A1:D1"/>
    <mergeCell ref="A3:D3"/>
  </mergeCells>
  <conditionalFormatting sqref="B30:B32">
    <cfRule type="expression" dxfId="23" priority="7" stopIfTrue="1">
      <formula>IF(AND(D30&gt;0,B30="Other activities [type description here]"),TRUE,FALSE)</formula>
    </cfRule>
  </conditionalFormatting>
  <conditionalFormatting sqref="D11:D12">
    <cfRule type="expression" dxfId="22" priority="2">
      <formula>AND(SUM($D$11:$D$12)&lt;&gt;1,SUM($D$11:$D$12)&lt;&gt;0)</formula>
    </cfRule>
  </conditionalFormatting>
  <conditionalFormatting sqref="D14">
    <cfRule type="expression" dxfId="21" priority="23">
      <formula>AND(#REF!&lt;&gt;"",#REF!=0)</formula>
    </cfRule>
  </conditionalFormatting>
  <conditionalFormatting sqref="D15:D17 D19">
    <cfRule type="expression" dxfId="20" priority="17">
      <formula>AND(#REF!&lt;&gt;"",#REF!=0)</formula>
    </cfRule>
  </conditionalFormatting>
  <conditionalFormatting sqref="D20">
    <cfRule type="expression" dxfId="19" priority="9">
      <formula>AND(#REF!&lt;&gt;"",#REF!=0)</formula>
    </cfRule>
  </conditionalFormatting>
  <conditionalFormatting sqref="D33">
    <cfRule type="cellIs" dxfId="18" priority="22" operator="equal">
      <formula>"No"</formula>
    </cfRule>
  </conditionalFormatting>
  <conditionalFormatting sqref="E14">
    <cfRule type="expression" dxfId="17" priority="5">
      <formula>AND(#REF!&lt;&gt;"",#REF!=0)</formula>
    </cfRule>
  </conditionalFormatting>
  <conditionalFormatting sqref="E15">
    <cfRule type="expression" dxfId="16" priority="6">
      <formula>AND(#REF!&lt;&gt;"",#REF!=0)</formula>
    </cfRule>
  </conditionalFormatting>
  <conditionalFormatting sqref="E16:E17">
    <cfRule type="expression" dxfId="15" priority="4">
      <formula>AND(#REF!&lt;&gt;"",#REF!=0)</formula>
    </cfRule>
  </conditionalFormatting>
  <conditionalFormatting sqref="E19">
    <cfRule type="expression" dxfId="14" priority="3">
      <formula>AND(#REF!&lt;&gt;"",#REF!=0)</formula>
    </cfRule>
  </conditionalFormatting>
  <conditionalFormatting sqref="E33">
    <cfRule type="expression" dxfId="13" priority="1">
      <formula>E33="NO"</formula>
    </cfRule>
  </conditionalFormatting>
  <dataValidations xWindow="1372" yWindow="501" count="17">
    <dataValidation allowBlank="1" showErrorMessage="1" prompt="Enter a job category that is considered to be a Behavioral Health Professional._x000a_" sqref="G23:G24 B20 B27 B10 B30:B32" xr:uid="{00000000-0002-0000-1500-000000000000}"/>
    <dataValidation allowBlank="1" showInputMessage="1" showErrorMessage="1" prompt="Do not include time that is redirected to another activity accounted for within this_x000a_section. Ex: if an individual cancels a 1-hr appointment but the service coordinator is able to spend 45 min. on recordkeeping, only 15 min. should be reported here." sqref="E29" xr:uid="{00000000-0002-0000-1500-000001000000}"/>
    <dataValidation allowBlank="1" showInputMessage="1" showErrorMessage="1" prompt="Examples include staff meetings, filing employer required paperwork (not related to service delivery), and receiving counseling from a supervisor. Do not include time spent on training programs." sqref="E28" xr:uid="{00000000-0002-0000-1500-000002000000}"/>
    <dataValidation allowBlank="1" showInputMessage="1" showErrorMessage="1" prompt="Input the number of hours per week that a direct care worker is providing other direct services (for example, if they also provide Crisis services)." sqref="E24" xr:uid="{00000000-0002-0000-1500-000003000000}"/>
    <dataValidation allowBlank="1" showInputMessage="1" showErrorMessage="1" prompt="If a single individual receives services twice in a day (for example, two hours in the_x000a_morning and two hours in the evening), that would be counted as two visits." sqref="E9" xr:uid="{00000000-0002-0000-1500-000004000000}"/>
    <dataValidation allowBlank="1" showInputMessage="1" showErrorMessage="1" prompt="If there are activities that are part of a direct care worker's typical week, but not listed on the survey, type a description and indicate the number of hours per week that a direct care worker typically spends on that activity." sqref="E30" xr:uid="{00000000-0002-0000-1500-000005000000}"/>
    <dataValidation allowBlank="1" showInputMessage="1" showErrorMessage="1" prompt="This Line calculates the operating cost per square foot [the sum of Lines 8 through 10 divided by Line 7]." sqref="E18" xr:uid="{00000000-0002-0000-1500-000007000000}"/>
    <dataValidation allowBlank="1" showInputMessage="1" showErrorMessage="1" prompt="Report the estimated portion of the total square footage reported on Line 7 that is used for direct care (the offices in which staff see patients)." sqref="E19" xr:uid="{00000000-0002-0000-1500-000008000000}"/>
    <dataValidation allowBlank="1" showInputMessage="1" showErrorMessage="1" prompt="Input facility maintenance costs that are not part of the rental costs reported on Line 8." sqref="E16" xr:uid="{00000000-0002-0000-1500-000009000000}"/>
    <dataValidation allowBlank="1" showInputMessage="1" showErrorMessage="1" prompt="Report utility and similar costs that are part of the rental costs reported on Line 8." sqref="E17" xr:uid="{00000000-0002-0000-1500-00000A000000}"/>
    <dataValidation allowBlank="1" showInputMessage="1" showErrorMessage="1" prompt="Report the total square footage for any clinics/ offices in which Communication Support services are provided, inclusive of administrative offices and common space." sqref="E14" xr:uid="{00000000-0002-0000-1500-00000B000000}"/>
    <dataValidation allowBlank="1" showInputMessage="1" showErrorMessage="1" prompt="The number of hours per week that a direct care worker is engaged in Communication Support service delivery is automatically calculated by multiplying Lines 3 (visits per week) and 4 (length of a visit)." sqref="E23" xr:uid="{00000000-0002-0000-1500-00000C000000}"/>
    <dataValidation allowBlank="1" showInputMessage="1" showErrorMessage="1" prompt="Percentages for service hours Lines 5 and 6 must add to 100%" sqref="E11" xr:uid="{00000000-0002-0000-1500-00000D000000}"/>
    <dataValidation allowBlank="1" showInputMessage="1" showErrorMessage="1" prompt="If “No” appears on this Line, review and revise the appropriate hours." sqref="E33" xr:uid="{00000000-0002-0000-1500-00000E000000}"/>
    <dataValidation allowBlank="1" showInputMessage="1" showErrorMessage="1" prompt="Include both the use of agency-owned or -leased vehicles as well as of direct care workers' personal vehicles. Include mileage for any “on the clock” travel that occurs during direct care workers' paid time." sqref="E34" xr:uid="{00000000-0002-0000-1500-00000F000000}"/>
    <dataValidation type="decimal" operator="greaterThanOrEqual" allowBlank="1" showInputMessage="1" showErrorMessage="1" error="Please enter a valid number." sqref="D7:D12 D14:D17 D19:D20 D22 D24:D32 D34" xr:uid="{00000000-0002-0000-1500-000010000000}">
      <formula1>0</formula1>
    </dataValidation>
    <dataValidation allowBlank="1" showInputMessage="1" showErrorMessage="1" prompt="See page 7 of the instructions." sqref="E21" xr:uid="{F645AF20-0BA8-4074-A365-D0AB51D394BD}"/>
  </dataValidations>
  <printOptions horizontalCentered="1"/>
  <pageMargins left="0.25" right="0.25" top="0.75" bottom="0.75" header="0.3" footer="0.3"/>
  <pageSetup scale="95" orientation="landscape" r:id="rId1"/>
  <headerFooter>
    <oddHeader>&amp;C&amp;"Times New Roman,Bold"Vermont Department of Disabilities, Aging and Independent Living
Review of HCBS Payment Methodologies and Rates - Provider Survey&amp;R&amp;"Times New Roman,Regular"Page &amp;P of &amp;N</oddHeader>
    <oddFooter>&amp;R&amp;"Times New Roman,Regular" printed &amp;D&amp;L&amp;"Times New Roman,Regular"Questions? Contact Stephen Pawlowski with Health Management Associates at spawlowski@healthmanagement.com or (602) 466-9840.</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R58"/>
  <sheetViews>
    <sheetView zoomScaleNormal="100" zoomScalePageLayoutView="90" workbookViewId="0">
      <pane xSplit="2" ySplit="11" topLeftCell="C12" activePane="bottomRight" state="frozen"/>
      <selection activeCell="L16" sqref="L16"/>
      <selection pane="topRight" activeCell="L16" sqref="L16"/>
      <selection pane="bottomLeft" activeCell="L16" sqref="L16"/>
      <selection pane="bottomRight" activeCell="C12" sqref="C12"/>
    </sheetView>
  </sheetViews>
  <sheetFormatPr defaultColWidth="6.7265625" defaultRowHeight="14" x14ac:dyDescent="0.35"/>
  <cols>
    <col min="1" max="1" width="5.7265625" style="15" customWidth="1"/>
    <col min="2" max="2" width="32.7265625" style="14" customWidth="1"/>
    <col min="3" max="3" width="6.7265625" style="97" customWidth="1"/>
    <col min="4" max="4" width="10.54296875" style="57" customWidth="1"/>
    <col min="5" max="11" width="8.7265625" style="57" customWidth="1"/>
    <col min="12" max="15" width="7.1796875" style="57" customWidth="1"/>
    <col min="16" max="16" width="3.453125" style="180" bestFit="1" customWidth="1"/>
    <col min="17" max="256" width="9.1796875" style="14" customWidth="1"/>
    <col min="257" max="257" width="4.7265625" style="14" customWidth="1"/>
    <col min="258" max="258" width="24.7265625" style="14" customWidth="1"/>
    <col min="259" max="16384" width="6.7265625" style="14"/>
  </cols>
  <sheetData>
    <row r="1" spans="1:18" x14ac:dyDescent="0.35">
      <c r="A1" s="767" t="str">
        <f>IF(ISBLANK('Contact Info &amp; Revenues'!C7),"",'Contact Info &amp; Revenues'!C7)</f>
        <v/>
      </c>
      <c r="B1" s="767"/>
      <c r="C1" s="767"/>
      <c r="D1" s="767"/>
      <c r="E1" s="767"/>
      <c r="F1" s="767"/>
      <c r="G1" s="767"/>
      <c r="H1" s="767"/>
      <c r="I1" s="767"/>
      <c r="J1" s="767"/>
      <c r="K1" s="767"/>
      <c r="L1" s="767"/>
      <c r="M1" s="767"/>
      <c r="N1" s="767"/>
      <c r="O1" s="767"/>
    </row>
    <row r="2" spans="1:18" ht="4.5" customHeight="1" x14ac:dyDescent="0.35"/>
    <row r="3" spans="1:18" ht="14.5" customHeight="1" x14ac:dyDescent="0.35">
      <c r="A3" s="791" t="s">
        <v>254</v>
      </c>
      <c r="B3" s="791"/>
      <c r="C3" s="791"/>
      <c r="D3" s="791"/>
      <c r="E3" s="791"/>
      <c r="F3" s="791"/>
      <c r="G3" s="791"/>
      <c r="H3" s="791"/>
      <c r="I3" s="791"/>
      <c r="J3" s="791"/>
      <c r="K3" s="791"/>
      <c r="L3" s="791"/>
      <c r="M3" s="791"/>
      <c r="N3" s="791"/>
      <c r="O3" s="791"/>
    </row>
    <row r="4" spans="1:18" ht="4.5" customHeight="1" x14ac:dyDescent="0.35">
      <c r="B4" s="183"/>
      <c r="C4" s="98"/>
      <c r="D4" s="183"/>
      <c r="E4" s="183"/>
      <c r="F4" s="183"/>
      <c r="G4" s="183"/>
      <c r="H4" s="183"/>
      <c r="I4" s="183"/>
      <c r="J4" s="183"/>
      <c r="K4" s="183"/>
      <c r="L4" s="183"/>
      <c r="M4" s="183"/>
      <c r="N4" s="183"/>
      <c r="O4" s="183"/>
    </row>
    <row r="5" spans="1:18" ht="15" customHeight="1" x14ac:dyDescent="0.35">
      <c r="B5" s="400" t="s">
        <v>245</v>
      </c>
      <c r="C5" s="99"/>
    </row>
    <row r="6" spans="1:18" ht="15" customHeight="1" x14ac:dyDescent="0.35">
      <c r="B6" s="400" t="s">
        <v>336</v>
      </c>
      <c r="C6" s="99"/>
    </row>
    <row r="7" spans="1:18" ht="15.65" customHeight="1" x14ac:dyDescent="0.35">
      <c r="A7" s="792" t="s">
        <v>0</v>
      </c>
      <c r="B7" s="800" t="s">
        <v>347</v>
      </c>
      <c r="C7" s="803" t="s">
        <v>348</v>
      </c>
      <c r="D7" s="815" t="s">
        <v>349</v>
      </c>
      <c r="E7" s="795" t="s">
        <v>344</v>
      </c>
      <c r="F7" s="796"/>
      <c r="G7" s="796"/>
      <c r="H7" s="796"/>
      <c r="I7" s="796"/>
      <c r="J7" s="796"/>
      <c r="K7" s="796"/>
      <c r="L7" s="795" t="s">
        <v>345</v>
      </c>
      <c r="M7" s="796"/>
      <c r="N7" s="796"/>
      <c r="O7" s="797"/>
      <c r="P7" s="520"/>
    </row>
    <row r="8" spans="1:18" ht="15.65" customHeight="1" x14ac:dyDescent="0.35">
      <c r="A8" s="793"/>
      <c r="B8" s="801"/>
      <c r="C8" s="804"/>
      <c r="D8" s="816"/>
      <c r="E8" s="788" t="s">
        <v>337</v>
      </c>
      <c r="F8" s="788" t="s">
        <v>338</v>
      </c>
      <c r="G8" s="788" t="s">
        <v>339</v>
      </c>
      <c r="H8" s="788" t="s">
        <v>340</v>
      </c>
      <c r="I8" s="788" t="s">
        <v>341</v>
      </c>
      <c r="J8" s="788" t="s">
        <v>342</v>
      </c>
      <c r="K8" s="812" t="s">
        <v>343</v>
      </c>
      <c r="L8" s="809" t="s">
        <v>617</v>
      </c>
      <c r="M8" s="810"/>
      <c r="N8" s="811"/>
      <c r="O8" s="806" t="s">
        <v>616</v>
      </c>
      <c r="P8" s="520"/>
    </row>
    <row r="9" spans="1:18" ht="69" customHeight="1" x14ac:dyDescent="0.35">
      <c r="A9" s="794"/>
      <c r="B9" s="801"/>
      <c r="C9" s="804"/>
      <c r="D9" s="816"/>
      <c r="E9" s="789"/>
      <c r="F9" s="789"/>
      <c r="G9" s="789"/>
      <c r="H9" s="789"/>
      <c r="I9" s="789"/>
      <c r="J9" s="789"/>
      <c r="K9" s="813"/>
      <c r="L9" s="798" t="s">
        <v>346</v>
      </c>
      <c r="M9" s="798" t="s">
        <v>614</v>
      </c>
      <c r="N9" s="798" t="s">
        <v>615</v>
      </c>
      <c r="O9" s="807"/>
      <c r="R9" s="16"/>
    </row>
    <row r="10" spans="1:18" ht="26.5" customHeight="1" x14ac:dyDescent="0.35">
      <c r="A10" s="524"/>
      <c r="B10" s="802"/>
      <c r="C10" s="805"/>
      <c r="D10" s="817"/>
      <c r="E10" s="790"/>
      <c r="F10" s="790"/>
      <c r="G10" s="790"/>
      <c r="H10" s="790"/>
      <c r="I10" s="790"/>
      <c r="J10" s="790"/>
      <c r="K10" s="814"/>
      <c r="L10" s="799"/>
      <c r="M10" s="799"/>
      <c r="N10" s="799"/>
      <c r="O10" s="808"/>
    </row>
    <row r="11" spans="1:18" x14ac:dyDescent="0.35">
      <c r="A11" s="525" t="s">
        <v>78</v>
      </c>
      <c r="B11" s="403" t="s">
        <v>79</v>
      </c>
      <c r="C11" s="404">
        <v>1</v>
      </c>
      <c r="D11" s="405">
        <v>75000</v>
      </c>
      <c r="E11" s="405">
        <v>5587.5</v>
      </c>
      <c r="F11" s="405">
        <v>394</v>
      </c>
      <c r="G11" s="405">
        <v>1500</v>
      </c>
      <c r="H11" s="405">
        <v>4800</v>
      </c>
      <c r="I11" s="405"/>
      <c r="J11" s="405">
        <v>1500</v>
      </c>
      <c r="K11" s="406">
        <v>250</v>
      </c>
      <c r="L11" s="407">
        <v>0.6</v>
      </c>
      <c r="M11" s="407">
        <v>0.4</v>
      </c>
      <c r="N11" s="407"/>
      <c r="O11" s="526"/>
      <c r="R11" s="16"/>
    </row>
    <row r="12" spans="1:18" x14ac:dyDescent="0.35">
      <c r="A12" s="527">
        <v>1</v>
      </c>
      <c r="B12" s="187" t="s">
        <v>79</v>
      </c>
      <c r="C12" s="100"/>
      <c r="D12" s="58"/>
      <c r="E12" s="58"/>
      <c r="F12" s="58"/>
      <c r="G12" s="58"/>
      <c r="H12" s="58"/>
      <c r="I12" s="58"/>
      <c r="J12" s="58"/>
      <c r="K12" s="351"/>
      <c r="L12" s="352"/>
      <c r="M12" s="352"/>
      <c r="N12" s="352"/>
      <c r="O12" s="528"/>
      <c r="P12" s="180" t="str">
        <f>IF(AND(SUM(L12:O12)&gt;0,SUM(L12:O12)&lt;&gt;1),"Error: allocation of time does not equal 100%","")</f>
        <v/>
      </c>
    </row>
    <row r="13" spans="1:18" x14ac:dyDescent="0.35">
      <c r="A13" s="508">
        <f>+A12+1</f>
        <v>2</v>
      </c>
      <c r="B13" s="187" t="s">
        <v>211</v>
      </c>
      <c r="C13" s="100"/>
      <c r="D13" s="58"/>
      <c r="E13" s="58"/>
      <c r="F13" s="58"/>
      <c r="G13" s="58"/>
      <c r="H13" s="58"/>
      <c r="I13" s="58"/>
      <c r="J13" s="58"/>
      <c r="K13" s="351"/>
      <c r="L13" s="352"/>
      <c r="M13" s="352"/>
      <c r="N13" s="352"/>
      <c r="O13" s="528"/>
      <c r="P13" s="180" t="str">
        <f t="shared" ref="P13:P58" si="0">IF(AND(SUM(L13:O13)&gt;0,SUM(L13:O13)&lt;&gt;1),"Error: allocation of time does not equal 100%","")</f>
        <v/>
      </c>
    </row>
    <row r="14" spans="1:18" x14ac:dyDescent="0.35">
      <c r="A14" s="508">
        <f t="shared" ref="A14:A58" si="1">+A13+1</f>
        <v>3</v>
      </c>
      <c r="B14" s="187" t="s">
        <v>212</v>
      </c>
      <c r="C14" s="100"/>
      <c r="D14" s="58"/>
      <c r="E14" s="58"/>
      <c r="F14" s="58"/>
      <c r="G14" s="58"/>
      <c r="H14" s="58"/>
      <c r="I14" s="58"/>
      <c r="J14" s="58"/>
      <c r="K14" s="351"/>
      <c r="L14" s="352"/>
      <c r="M14" s="352"/>
      <c r="N14" s="352"/>
      <c r="O14" s="528"/>
      <c r="P14" s="180" t="str">
        <f t="shared" si="0"/>
        <v/>
      </c>
    </row>
    <row r="15" spans="1:18" x14ac:dyDescent="0.35">
      <c r="A15" s="508">
        <f t="shared" si="1"/>
        <v>4</v>
      </c>
      <c r="B15" s="187" t="s">
        <v>256</v>
      </c>
      <c r="C15" s="100"/>
      <c r="D15" s="58"/>
      <c r="E15" s="58"/>
      <c r="F15" s="58"/>
      <c r="G15" s="58"/>
      <c r="H15" s="58"/>
      <c r="I15" s="58"/>
      <c r="J15" s="58"/>
      <c r="K15" s="351"/>
      <c r="L15" s="352"/>
      <c r="M15" s="352"/>
      <c r="N15" s="352"/>
      <c r="O15" s="528"/>
      <c r="P15" s="180" t="str">
        <f t="shared" si="0"/>
        <v/>
      </c>
    </row>
    <row r="16" spans="1:18" x14ac:dyDescent="0.35">
      <c r="A16" s="508">
        <f t="shared" si="1"/>
        <v>5</v>
      </c>
      <c r="B16" s="187" t="s">
        <v>213</v>
      </c>
      <c r="C16" s="100"/>
      <c r="D16" s="58"/>
      <c r="E16" s="58"/>
      <c r="F16" s="58"/>
      <c r="G16" s="58"/>
      <c r="H16" s="58"/>
      <c r="I16" s="58"/>
      <c r="J16" s="58"/>
      <c r="K16" s="351"/>
      <c r="L16" s="352"/>
      <c r="M16" s="352"/>
      <c r="N16" s="352"/>
      <c r="O16" s="528"/>
      <c r="P16" s="180" t="str">
        <f t="shared" si="0"/>
        <v/>
      </c>
    </row>
    <row r="17" spans="1:16" x14ac:dyDescent="0.35">
      <c r="A17" s="508">
        <f t="shared" si="1"/>
        <v>6</v>
      </c>
      <c r="B17" s="187" t="s">
        <v>214</v>
      </c>
      <c r="C17" s="100"/>
      <c r="D17" s="58"/>
      <c r="E17" s="58"/>
      <c r="F17" s="58"/>
      <c r="G17" s="58"/>
      <c r="H17" s="58"/>
      <c r="I17" s="58"/>
      <c r="J17" s="58"/>
      <c r="K17" s="351"/>
      <c r="L17" s="352"/>
      <c r="M17" s="352"/>
      <c r="N17" s="352"/>
      <c r="O17" s="528"/>
      <c r="P17" s="180" t="str">
        <f t="shared" si="0"/>
        <v/>
      </c>
    </row>
    <row r="18" spans="1:16" x14ac:dyDescent="0.35">
      <c r="A18" s="508">
        <f t="shared" si="1"/>
        <v>7</v>
      </c>
      <c r="B18" s="187" t="s">
        <v>215</v>
      </c>
      <c r="C18" s="100"/>
      <c r="D18" s="58"/>
      <c r="E18" s="58"/>
      <c r="F18" s="58"/>
      <c r="G18" s="58"/>
      <c r="H18" s="58"/>
      <c r="I18" s="58"/>
      <c r="J18" s="58"/>
      <c r="K18" s="351"/>
      <c r="L18" s="352"/>
      <c r="M18" s="352"/>
      <c r="N18" s="352"/>
      <c r="O18" s="528"/>
      <c r="P18" s="180" t="str">
        <f>IF(AND(SUM(L18:O18)&gt;0,SUM(L18:O18)&lt;&gt;1),"Error: allocation of time does not equal 100%","")</f>
        <v/>
      </c>
    </row>
    <row r="19" spans="1:16" x14ac:dyDescent="0.35">
      <c r="A19" s="508">
        <f t="shared" si="1"/>
        <v>8</v>
      </c>
      <c r="B19" s="187" t="s">
        <v>216</v>
      </c>
      <c r="C19" s="100"/>
      <c r="D19" s="58"/>
      <c r="E19" s="58"/>
      <c r="F19" s="58"/>
      <c r="G19" s="58"/>
      <c r="H19" s="58"/>
      <c r="I19" s="58"/>
      <c r="J19" s="58"/>
      <c r="K19" s="351"/>
      <c r="L19" s="352"/>
      <c r="M19" s="352"/>
      <c r="N19" s="352"/>
      <c r="O19" s="528"/>
      <c r="P19" s="180" t="str">
        <f t="shared" si="0"/>
        <v/>
      </c>
    </row>
    <row r="20" spans="1:16" x14ac:dyDescent="0.35">
      <c r="A20" s="508">
        <f t="shared" si="1"/>
        <v>9</v>
      </c>
      <c r="B20" s="187" t="s">
        <v>217</v>
      </c>
      <c r="C20" s="100"/>
      <c r="D20" s="58"/>
      <c r="E20" s="58"/>
      <c r="F20" s="58"/>
      <c r="G20" s="58"/>
      <c r="H20" s="58"/>
      <c r="I20" s="58"/>
      <c r="J20" s="58"/>
      <c r="K20" s="351"/>
      <c r="L20" s="352"/>
      <c r="M20" s="352"/>
      <c r="N20" s="352"/>
      <c r="O20" s="528"/>
      <c r="P20" s="180" t="str">
        <f t="shared" si="0"/>
        <v/>
      </c>
    </row>
    <row r="21" spans="1:16" x14ac:dyDescent="0.35">
      <c r="A21" s="508">
        <f t="shared" si="1"/>
        <v>10</v>
      </c>
      <c r="B21" s="187" t="s">
        <v>218</v>
      </c>
      <c r="C21" s="100"/>
      <c r="D21" s="58"/>
      <c r="E21" s="58"/>
      <c r="F21" s="58"/>
      <c r="G21" s="58"/>
      <c r="H21" s="58"/>
      <c r="I21" s="58"/>
      <c r="J21" s="58"/>
      <c r="K21" s="351"/>
      <c r="L21" s="352"/>
      <c r="M21" s="352"/>
      <c r="N21" s="352"/>
      <c r="O21" s="528"/>
      <c r="P21" s="180" t="str">
        <f t="shared" si="0"/>
        <v/>
      </c>
    </row>
    <row r="22" spans="1:16" x14ac:dyDescent="0.35">
      <c r="A22" s="508">
        <f t="shared" si="1"/>
        <v>11</v>
      </c>
      <c r="B22" s="187" t="s">
        <v>219</v>
      </c>
      <c r="C22" s="100"/>
      <c r="D22" s="58"/>
      <c r="E22" s="58"/>
      <c r="F22" s="58"/>
      <c r="G22" s="58"/>
      <c r="H22" s="58"/>
      <c r="I22" s="58"/>
      <c r="J22" s="58"/>
      <c r="K22" s="351"/>
      <c r="L22" s="352"/>
      <c r="M22" s="352"/>
      <c r="N22" s="352"/>
      <c r="O22" s="528"/>
      <c r="P22" s="180" t="str">
        <f t="shared" si="0"/>
        <v/>
      </c>
    </row>
    <row r="23" spans="1:16" x14ac:dyDescent="0.35">
      <c r="A23" s="508">
        <f t="shared" si="1"/>
        <v>12</v>
      </c>
      <c r="B23" s="187" t="s">
        <v>220</v>
      </c>
      <c r="C23" s="100"/>
      <c r="D23" s="58"/>
      <c r="E23" s="58"/>
      <c r="F23" s="58"/>
      <c r="G23" s="58"/>
      <c r="H23" s="58"/>
      <c r="I23" s="58"/>
      <c r="J23" s="58"/>
      <c r="K23" s="351"/>
      <c r="L23" s="352"/>
      <c r="M23" s="352"/>
      <c r="N23" s="352"/>
      <c r="O23" s="528"/>
      <c r="P23" s="180" t="str">
        <f t="shared" si="0"/>
        <v/>
      </c>
    </row>
    <row r="24" spans="1:16" x14ac:dyDescent="0.35">
      <c r="A24" s="508">
        <f t="shared" si="1"/>
        <v>13</v>
      </c>
      <c r="B24" s="187" t="s">
        <v>221</v>
      </c>
      <c r="C24" s="100"/>
      <c r="D24" s="58"/>
      <c r="E24" s="58"/>
      <c r="F24" s="58"/>
      <c r="G24" s="58"/>
      <c r="H24" s="58"/>
      <c r="I24" s="58"/>
      <c r="J24" s="58"/>
      <c r="K24" s="351"/>
      <c r="L24" s="352"/>
      <c r="M24" s="352"/>
      <c r="N24" s="352"/>
      <c r="O24" s="528"/>
      <c r="P24" s="180" t="str">
        <f t="shared" si="0"/>
        <v/>
      </c>
    </row>
    <row r="25" spans="1:16" x14ac:dyDescent="0.35">
      <c r="A25" s="508">
        <f t="shared" si="1"/>
        <v>14</v>
      </c>
      <c r="B25" s="187" t="s">
        <v>222</v>
      </c>
      <c r="C25" s="100"/>
      <c r="D25" s="58"/>
      <c r="E25" s="58"/>
      <c r="F25" s="58"/>
      <c r="G25" s="58"/>
      <c r="H25" s="58"/>
      <c r="I25" s="58"/>
      <c r="J25" s="58"/>
      <c r="K25" s="351"/>
      <c r="L25" s="352"/>
      <c r="M25" s="352"/>
      <c r="N25" s="352"/>
      <c r="O25" s="528"/>
      <c r="P25" s="180" t="str">
        <f t="shared" si="0"/>
        <v/>
      </c>
    </row>
    <row r="26" spans="1:16" x14ac:dyDescent="0.35">
      <c r="A26" s="508">
        <f t="shared" si="1"/>
        <v>15</v>
      </c>
      <c r="B26" s="187" t="s">
        <v>223</v>
      </c>
      <c r="C26" s="100"/>
      <c r="D26" s="58"/>
      <c r="E26" s="58"/>
      <c r="F26" s="58"/>
      <c r="G26" s="58"/>
      <c r="H26" s="58"/>
      <c r="I26" s="58"/>
      <c r="J26" s="58"/>
      <c r="K26" s="351"/>
      <c r="L26" s="352"/>
      <c r="M26" s="352"/>
      <c r="N26" s="352"/>
      <c r="O26" s="528"/>
      <c r="P26" s="180" t="str">
        <f t="shared" si="0"/>
        <v/>
      </c>
    </row>
    <row r="27" spans="1:16" x14ac:dyDescent="0.35">
      <c r="A27" s="508">
        <f t="shared" si="1"/>
        <v>16</v>
      </c>
      <c r="B27" s="59"/>
      <c r="C27" s="100"/>
      <c r="D27" s="58"/>
      <c r="E27" s="58"/>
      <c r="F27" s="58"/>
      <c r="G27" s="58"/>
      <c r="H27" s="58"/>
      <c r="I27" s="58"/>
      <c r="J27" s="58"/>
      <c r="K27" s="351"/>
      <c r="L27" s="352"/>
      <c r="M27" s="352"/>
      <c r="N27" s="352"/>
      <c r="O27" s="528"/>
      <c r="P27" s="180" t="str">
        <f t="shared" si="0"/>
        <v/>
      </c>
    </row>
    <row r="28" spans="1:16" x14ac:dyDescent="0.35">
      <c r="A28" s="508">
        <f t="shared" si="1"/>
        <v>17</v>
      </c>
      <c r="B28" s="59"/>
      <c r="C28" s="100"/>
      <c r="D28" s="58"/>
      <c r="E28" s="58"/>
      <c r="F28" s="58"/>
      <c r="G28" s="58"/>
      <c r="H28" s="58"/>
      <c r="I28" s="58"/>
      <c r="J28" s="58"/>
      <c r="K28" s="351"/>
      <c r="L28" s="352"/>
      <c r="M28" s="352"/>
      <c r="N28" s="352"/>
      <c r="O28" s="528"/>
      <c r="P28" s="180" t="str">
        <f t="shared" si="0"/>
        <v/>
      </c>
    </row>
    <row r="29" spans="1:16" x14ac:dyDescent="0.35">
      <c r="A29" s="508">
        <f t="shared" si="1"/>
        <v>18</v>
      </c>
      <c r="B29" s="59"/>
      <c r="C29" s="100"/>
      <c r="D29" s="58"/>
      <c r="E29" s="58"/>
      <c r="F29" s="58"/>
      <c r="G29" s="58"/>
      <c r="H29" s="58"/>
      <c r="I29" s="58"/>
      <c r="J29" s="58"/>
      <c r="K29" s="351"/>
      <c r="L29" s="352"/>
      <c r="M29" s="352"/>
      <c r="N29" s="352"/>
      <c r="O29" s="528"/>
      <c r="P29" s="180" t="str">
        <f t="shared" si="0"/>
        <v/>
      </c>
    </row>
    <row r="30" spans="1:16" x14ac:dyDescent="0.35">
      <c r="A30" s="508">
        <f t="shared" si="1"/>
        <v>19</v>
      </c>
      <c r="B30" s="59"/>
      <c r="C30" s="100"/>
      <c r="D30" s="58"/>
      <c r="E30" s="58"/>
      <c r="F30" s="58"/>
      <c r="G30" s="58"/>
      <c r="H30" s="58"/>
      <c r="I30" s="58"/>
      <c r="J30" s="58"/>
      <c r="K30" s="351"/>
      <c r="L30" s="352"/>
      <c r="M30" s="352"/>
      <c r="N30" s="352"/>
      <c r="O30" s="528"/>
      <c r="P30" s="180" t="str">
        <f t="shared" si="0"/>
        <v/>
      </c>
    </row>
    <row r="31" spans="1:16" x14ac:dyDescent="0.35">
      <c r="A31" s="508">
        <f t="shared" si="1"/>
        <v>20</v>
      </c>
      <c r="B31" s="59"/>
      <c r="C31" s="100"/>
      <c r="D31" s="58"/>
      <c r="E31" s="58"/>
      <c r="F31" s="58"/>
      <c r="G31" s="58"/>
      <c r="H31" s="58"/>
      <c r="I31" s="58"/>
      <c r="J31" s="58"/>
      <c r="K31" s="351"/>
      <c r="L31" s="352"/>
      <c r="M31" s="352"/>
      <c r="N31" s="352"/>
      <c r="O31" s="528"/>
      <c r="P31" s="180" t="str">
        <f t="shared" si="0"/>
        <v/>
      </c>
    </row>
    <row r="32" spans="1:16" x14ac:dyDescent="0.35">
      <c r="A32" s="508">
        <f t="shared" si="1"/>
        <v>21</v>
      </c>
      <c r="B32" s="59"/>
      <c r="C32" s="100"/>
      <c r="D32" s="58"/>
      <c r="E32" s="58"/>
      <c r="F32" s="58"/>
      <c r="G32" s="58"/>
      <c r="H32" s="58"/>
      <c r="I32" s="58"/>
      <c r="J32" s="58"/>
      <c r="K32" s="351"/>
      <c r="L32" s="352"/>
      <c r="M32" s="352"/>
      <c r="N32" s="352"/>
      <c r="O32" s="528"/>
      <c r="P32" s="180" t="str">
        <f t="shared" si="0"/>
        <v/>
      </c>
    </row>
    <row r="33" spans="1:16" x14ac:dyDescent="0.35">
      <c r="A33" s="508">
        <f t="shared" si="1"/>
        <v>22</v>
      </c>
      <c r="B33" s="59"/>
      <c r="C33" s="100"/>
      <c r="D33" s="58"/>
      <c r="E33" s="58"/>
      <c r="F33" s="58"/>
      <c r="G33" s="58"/>
      <c r="H33" s="58"/>
      <c r="I33" s="58"/>
      <c r="J33" s="58"/>
      <c r="K33" s="351"/>
      <c r="L33" s="352"/>
      <c r="M33" s="352"/>
      <c r="N33" s="352"/>
      <c r="O33" s="528"/>
      <c r="P33" s="180" t="str">
        <f t="shared" si="0"/>
        <v/>
      </c>
    </row>
    <row r="34" spans="1:16" x14ac:dyDescent="0.35">
      <c r="A34" s="508">
        <f t="shared" si="1"/>
        <v>23</v>
      </c>
      <c r="B34" s="61"/>
      <c r="C34" s="591"/>
      <c r="D34" s="181"/>
      <c r="E34" s="181"/>
      <c r="F34" s="181"/>
      <c r="G34" s="181"/>
      <c r="H34" s="181"/>
      <c r="I34" s="181"/>
      <c r="J34" s="181"/>
      <c r="K34" s="590"/>
      <c r="L34" s="592"/>
      <c r="M34" s="592"/>
      <c r="N34" s="592"/>
      <c r="O34" s="593"/>
      <c r="P34" s="180" t="str">
        <f t="shared" si="0"/>
        <v/>
      </c>
    </row>
    <row r="35" spans="1:16" x14ac:dyDescent="0.35">
      <c r="A35" s="527">
        <f t="shared" si="1"/>
        <v>24</v>
      </c>
      <c r="B35" s="59"/>
      <c r="C35" s="100"/>
      <c r="D35" s="58"/>
      <c r="E35" s="58"/>
      <c r="F35" s="58"/>
      <c r="G35" s="58"/>
      <c r="H35" s="58"/>
      <c r="I35" s="58"/>
      <c r="J35" s="58"/>
      <c r="K35" s="351"/>
      <c r="L35" s="352"/>
      <c r="M35" s="352"/>
      <c r="N35" s="352"/>
      <c r="O35" s="528"/>
      <c r="P35" s="180" t="str">
        <f t="shared" si="0"/>
        <v/>
      </c>
    </row>
    <row r="36" spans="1:16" x14ac:dyDescent="0.35">
      <c r="A36" s="508">
        <f t="shared" si="1"/>
        <v>25</v>
      </c>
      <c r="B36" s="59"/>
      <c r="C36" s="100"/>
      <c r="D36" s="58"/>
      <c r="E36" s="58"/>
      <c r="F36" s="58"/>
      <c r="G36" s="58"/>
      <c r="H36" s="58"/>
      <c r="I36" s="58"/>
      <c r="J36" s="58"/>
      <c r="K36" s="351"/>
      <c r="L36" s="352"/>
      <c r="M36" s="352"/>
      <c r="N36" s="352"/>
      <c r="O36" s="528"/>
      <c r="P36" s="180" t="str">
        <f t="shared" si="0"/>
        <v/>
      </c>
    </row>
    <row r="37" spans="1:16" x14ac:dyDescent="0.35">
      <c r="A37" s="508">
        <f t="shared" si="1"/>
        <v>26</v>
      </c>
      <c r="B37" s="59"/>
      <c r="C37" s="100"/>
      <c r="D37" s="58"/>
      <c r="E37" s="58"/>
      <c r="F37" s="58"/>
      <c r="G37" s="58"/>
      <c r="H37" s="58"/>
      <c r="I37" s="58"/>
      <c r="J37" s="58"/>
      <c r="K37" s="351"/>
      <c r="L37" s="352"/>
      <c r="M37" s="352"/>
      <c r="N37" s="352"/>
      <c r="O37" s="528"/>
      <c r="P37" s="180" t="str">
        <f t="shared" si="0"/>
        <v/>
      </c>
    </row>
    <row r="38" spans="1:16" x14ac:dyDescent="0.35">
      <c r="A38" s="508">
        <f t="shared" si="1"/>
        <v>27</v>
      </c>
      <c r="B38" s="59"/>
      <c r="C38" s="100"/>
      <c r="D38" s="58"/>
      <c r="E38" s="58"/>
      <c r="F38" s="58"/>
      <c r="G38" s="58"/>
      <c r="H38" s="58"/>
      <c r="I38" s="58"/>
      <c r="J38" s="58"/>
      <c r="K38" s="351"/>
      <c r="L38" s="352"/>
      <c r="M38" s="352"/>
      <c r="N38" s="352"/>
      <c r="O38" s="528"/>
      <c r="P38" s="180" t="str">
        <f t="shared" si="0"/>
        <v/>
      </c>
    </row>
    <row r="39" spans="1:16" x14ac:dyDescent="0.35">
      <c r="A39" s="508">
        <f t="shared" si="1"/>
        <v>28</v>
      </c>
      <c r="B39" s="59"/>
      <c r="C39" s="100"/>
      <c r="D39" s="58"/>
      <c r="E39" s="58"/>
      <c r="F39" s="58"/>
      <c r="G39" s="58"/>
      <c r="H39" s="58"/>
      <c r="I39" s="58"/>
      <c r="J39" s="58"/>
      <c r="K39" s="351"/>
      <c r="L39" s="352"/>
      <c r="M39" s="352"/>
      <c r="N39" s="352"/>
      <c r="O39" s="528"/>
      <c r="P39" s="180" t="str">
        <f t="shared" si="0"/>
        <v/>
      </c>
    </row>
    <row r="40" spans="1:16" x14ac:dyDescent="0.35">
      <c r="A40" s="508">
        <f t="shared" si="1"/>
        <v>29</v>
      </c>
      <c r="B40" s="59"/>
      <c r="C40" s="100"/>
      <c r="D40" s="58"/>
      <c r="E40" s="58"/>
      <c r="F40" s="58"/>
      <c r="G40" s="58"/>
      <c r="H40" s="58"/>
      <c r="I40" s="58"/>
      <c r="J40" s="58"/>
      <c r="K40" s="351"/>
      <c r="L40" s="352"/>
      <c r="M40" s="352"/>
      <c r="N40" s="352"/>
      <c r="O40" s="528"/>
      <c r="P40" s="180" t="str">
        <f t="shared" si="0"/>
        <v/>
      </c>
    </row>
    <row r="41" spans="1:16" x14ac:dyDescent="0.35">
      <c r="A41" s="508">
        <f t="shared" si="1"/>
        <v>30</v>
      </c>
      <c r="B41" s="59"/>
      <c r="C41" s="100"/>
      <c r="D41" s="58"/>
      <c r="E41" s="58"/>
      <c r="F41" s="58"/>
      <c r="G41" s="58"/>
      <c r="H41" s="58"/>
      <c r="I41" s="58"/>
      <c r="J41" s="58"/>
      <c r="K41" s="351"/>
      <c r="L41" s="352"/>
      <c r="M41" s="352"/>
      <c r="N41" s="352"/>
      <c r="O41" s="528"/>
      <c r="P41" s="180" t="str">
        <f t="shared" si="0"/>
        <v/>
      </c>
    </row>
    <row r="42" spans="1:16" x14ac:dyDescent="0.35">
      <c r="A42" s="508">
        <f t="shared" si="1"/>
        <v>31</v>
      </c>
      <c r="B42" s="59"/>
      <c r="C42" s="100"/>
      <c r="D42" s="58"/>
      <c r="E42" s="58"/>
      <c r="F42" s="58"/>
      <c r="G42" s="58"/>
      <c r="H42" s="58"/>
      <c r="I42" s="58"/>
      <c r="J42" s="58"/>
      <c r="K42" s="351"/>
      <c r="L42" s="352"/>
      <c r="M42" s="352"/>
      <c r="N42" s="352"/>
      <c r="O42" s="528"/>
      <c r="P42" s="180" t="str">
        <f t="shared" si="0"/>
        <v/>
      </c>
    </row>
    <row r="43" spans="1:16" x14ac:dyDescent="0.35">
      <c r="A43" s="508">
        <f t="shared" si="1"/>
        <v>32</v>
      </c>
      <c r="B43" s="59"/>
      <c r="C43" s="100"/>
      <c r="D43" s="58"/>
      <c r="E43" s="58"/>
      <c r="F43" s="58"/>
      <c r="G43" s="58"/>
      <c r="H43" s="58"/>
      <c r="I43" s="58"/>
      <c r="J43" s="58"/>
      <c r="K43" s="351"/>
      <c r="L43" s="352"/>
      <c r="M43" s="352"/>
      <c r="N43" s="352"/>
      <c r="O43" s="528"/>
      <c r="P43" s="180" t="str">
        <f t="shared" si="0"/>
        <v/>
      </c>
    </row>
    <row r="44" spans="1:16" x14ac:dyDescent="0.35">
      <c r="A44" s="508">
        <f t="shared" si="1"/>
        <v>33</v>
      </c>
      <c r="B44" s="59"/>
      <c r="C44" s="100"/>
      <c r="D44" s="58"/>
      <c r="E44" s="58"/>
      <c r="F44" s="58"/>
      <c r="G44" s="58"/>
      <c r="H44" s="58"/>
      <c r="I44" s="58"/>
      <c r="J44" s="58"/>
      <c r="K44" s="351"/>
      <c r="L44" s="352"/>
      <c r="M44" s="352"/>
      <c r="N44" s="352"/>
      <c r="O44" s="528"/>
      <c r="P44" s="180" t="str">
        <f t="shared" si="0"/>
        <v/>
      </c>
    </row>
    <row r="45" spans="1:16" x14ac:dyDescent="0.35">
      <c r="A45" s="508">
        <f t="shared" si="1"/>
        <v>34</v>
      </c>
      <c r="B45" s="59"/>
      <c r="C45" s="100"/>
      <c r="D45" s="58"/>
      <c r="E45" s="58"/>
      <c r="F45" s="58"/>
      <c r="G45" s="58"/>
      <c r="H45" s="58"/>
      <c r="I45" s="58"/>
      <c r="J45" s="58"/>
      <c r="K45" s="351"/>
      <c r="L45" s="352"/>
      <c r="M45" s="352"/>
      <c r="N45" s="352"/>
      <c r="O45" s="528"/>
      <c r="P45" s="180" t="str">
        <f t="shared" si="0"/>
        <v/>
      </c>
    </row>
    <row r="46" spans="1:16" x14ac:dyDescent="0.35">
      <c r="A46" s="508">
        <f t="shared" si="1"/>
        <v>35</v>
      </c>
      <c r="B46" s="59"/>
      <c r="C46" s="100"/>
      <c r="D46" s="58"/>
      <c r="E46" s="58"/>
      <c r="F46" s="58"/>
      <c r="G46" s="58"/>
      <c r="H46" s="58"/>
      <c r="I46" s="58"/>
      <c r="J46" s="58"/>
      <c r="K46" s="351"/>
      <c r="L46" s="352"/>
      <c r="M46" s="352"/>
      <c r="N46" s="352"/>
      <c r="O46" s="528"/>
      <c r="P46" s="180" t="str">
        <f t="shared" si="0"/>
        <v/>
      </c>
    </row>
    <row r="47" spans="1:16" x14ac:dyDescent="0.35">
      <c r="A47" s="508">
        <f t="shared" si="1"/>
        <v>36</v>
      </c>
      <c r="B47" s="59"/>
      <c r="C47" s="100"/>
      <c r="D47" s="58"/>
      <c r="E47" s="58"/>
      <c r="F47" s="58"/>
      <c r="G47" s="58"/>
      <c r="H47" s="58"/>
      <c r="I47" s="58"/>
      <c r="J47" s="58"/>
      <c r="K47" s="351"/>
      <c r="L47" s="352"/>
      <c r="M47" s="352"/>
      <c r="N47" s="352"/>
      <c r="O47" s="528"/>
      <c r="P47" s="180" t="str">
        <f t="shared" si="0"/>
        <v/>
      </c>
    </row>
    <row r="48" spans="1:16" x14ac:dyDescent="0.35">
      <c r="A48" s="508">
        <f t="shared" si="1"/>
        <v>37</v>
      </c>
      <c r="B48" s="59"/>
      <c r="C48" s="100"/>
      <c r="D48" s="58"/>
      <c r="E48" s="58"/>
      <c r="F48" s="58"/>
      <c r="G48" s="58"/>
      <c r="H48" s="58"/>
      <c r="I48" s="58"/>
      <c r="J48" s="58"/>
      <c r="K48" s="351"/>
      <c r="L48" s="352"/>
      <c r="M48" s="352"/>
      <c r="N48" s="352"/>
      <c r="O48" s="528"/>
      <c r="P48" s="180" t="str">
        <f t="shared" si="0"/>
        <v/>
      </c>
    </row>
    <row r="49" spans="1:16" x14ac:dyDescent="0.35">
      <c r="A49" s="508">
        <f t="shared" si="1"/>
        <v>38</v>
      </c>
      <c r="B49" s="59"/>
      <c r="C49" s="100"/>
      <c r="D49" s="58"/>
      <c r="E49" s="58"/>
      <c r="F49" s="58"/>
      <c r="G49" s="58"/>
      <c r="H49" s="58"/>
      <c r="I49" s="58"/>
      <c r="J49" s="58"/>
      <c r="K49" s="351"/>
      <c r="L49" s="352"/>
      <c r="M49" s="352"/>
      <c r="N49" s="352"/>
      <c r="O49" s="528"/>
      <c r="P49" s="180" t="str">
        <f t="shared" si="0"/>
        <v/>
      </c>
    </row>
    <row r="50" spans="1:16" x14ac:dyDescent="0.35">
      <c r="A50" s="508">
        <f t="shared" si="1"/>
        <v>39</v>
      </c>
      <c r="B50" s="59"/>
      <c r="C50" s="100"/>
      <c r="D50" s="58"/>
      <c r="E50" s="58"/>
      <c r="F50" s="58"/>
      <c r="G50" s="58"/>
      <c r="H50" s="58"/>
      <c r="I50" s="58"/>
      <c r="J50" s="58"/>
      <c r="K50" s="351"/>
      <c r="L50" s="352"/>
      <c r="M50" s="352"/>
      <c r="N50" s="352"/>
      <c r="O50" s="528"/>
      <c r="P50" s="180" t="str">
        <f t="shared" si="0"/>
        <v/>
      </c>
    </row>
    <row r="51" spans="1:16" x14ac:dyDescent="0.35">
      <c r="A51" s="508">
        <f t="shared" si="1"/>
        <v>40</v>
      </c>
      <c r="B51" s="59"/>
      <c r="C51" s="100"/>
      <c r="D51" s="58"/>
      <c r="E51" s="58"/>
      <c r="F51" s="58"/>
      <c r="G51" s="58"/>
      <c r="H51" s="58"/>
      <c r="I51" s="58"/>
      <c r="J51" s="58"/>
      <c r="K51" s="351"/>
      <c r="L51" s="352"/>
      <c r="M51" s="352"/>
      <c r="N51" s="352"/>
      <c r="O51" s="528"/>
      <c r="P51" s="180" t="str">
        <f t="shared" si="0"/>
        <v/>
      </c>
    </row>
    <row r="52" spans="1:16" x14ac:dyDescent="0.35">
      <c r="A52" s="508">
        <f t="shared" si="1"/>
        <v>41</v>
      </c>
      <c r="B52" s="59"/>
      <c r="C52" s="100"/>
      <c r="D52" s="58"/>
      <c r="E52" s="58"/>
      <c r="F52" s="58"/>
      <c r="G52" s="58"/>
      <c r="H52" s="58"/>
      <c r="I52" s="58"/>
      <c r="J52" s="58"/>
      <c r="K52" s="351"/>
      <c r="L52" s="352"/>
      <c r="M52" s="352"/>
      <c r="N52" s="352"/>
      <c r="O52" s="528"/>
      <c r="P52" s="180" t="str">
        <f t="shared" si="0"/>
        <v/>
      </c>
    </row>
    <row r="53" spans="1:16" x14ac:dyDescent="0.35">
      <c r="A53" s="508">
        <f t="shared" si="1"/>
        <v>42</v>
      </c>
      <c r="B53" s="59"/>
      <c r="C53" s="100"/>
      <c r="D53" s="58"/>
      <c r="E53" s="58"/>
      <c r="F53" s="58"/>
      <c r="G53" s="58"/>
      <c r="H53" s="58"/>
      <c r="I53" s="58"/>
      <c r="J53" s="58"/>
      <c r="K53" s="351"/>
      <c r="L53" s="352"/>
      <c r="M53" s="352"/>
      <c r="N53" s="352"/>
      <c r="O53" s="528"/>
      <c r="P53" s="180" t="str">
        <f t="shared" si="0"/>
        <v/>
      </c>
    </row>
    <row r="54" spans="1:16" x14ac:dyDescent="0.35">
      <c r="A54" s="508">
        <f t="shared" si="1"/>
        <v>43</v>
      </c>
      <c r="B54" s="59"/>
      <c r="C54" s="100"/>
      <c r="D54" s="58"/>
      <c r="E54" s="58"/>
      <c r="F54" s="58"/>
      <c r="G54" s="58"/>
      <c r="H54" s="58"/>
      <c r="I54" s="58"/>
      <c r="J54" s="58"/>
      <c r="K54" s="351"/>
      <c r="L54" s="352"/>
      <c r="M54" s="352"/>
      <c r="N54" s="352"/>
      <c r="O54" s="528"/>
      <c r="P54" s="180" t="str">
        <f t="shared" si="0"/>
        <v/>
      </c>
    </row>
    <row r="55" spans="1:16" x14ac:dyDescent="0.35">
      <c r="A55" s="508">
        <f t="shared" si="1"/>
        <v>44</v>
      </c>
      <c r="B55" s="59"/>
      <c r="C55" s="100"/>
      <c r="D55" s="58"/>
      <c r="E55" s="58"/>
      <c r="F55" s="58"/>
      <c r="G55" s="58"/>
      <c r="H55" s="58"/>
      <c r="I55" s="58"/>
      <c r="J55" s="58"/>
      <c r="K55" s="351"/>
      <c r="L55" s="352"/>
      <c r="M55" s="352"/>
      <c r="N55" s="352"/>
      <c r="O55" s="528"/>
      <c r="P55" s="180" t="str">
        <f t="shared" si="0"/>
        <v/>
      </c>
    </row>
    <row r="56" spans="1:16" x14ac:dyDescent="0.35">
      <c r="A56" s="508">
        <f t="shared" si="1"/>
        <v>45</v>
      </c>
      <c r="B56" s="59"/>
      <c r="C56" s="100"/>
      <c r="D56" s="58"/>
      <c r="E56" s="58"/>
      <c r="F56" s="58"/>
      <c r="G56" s="58"/>
      <c r="H56" s="58"/>
      <c r="I56" s="58"/>
      <c r="J56" s="58"/>
      <c r="K56" s="351"/>
      <c r="L56" s="352"/>
      <c r="M56" s="352"/>
      <c r="N56" s="352"/>
      <c r="O56" s="528"/>
      <c r="P56" s="180" t="str">
        <f t="shared" si="0"/>
        <v/>
      </c>
    </row>
    <row r="57" spans="1:16" x14ac:dyDescent="0.35">
      <c r="A57" s="508">
        <f t="shared" si="1"/>
        <v>46</v>
      </c>
      <c r="B57" s="59"/>
      <c r="C57" s="100"/>
      <c r="D57" s="58"/>
      <c r="E57" s="58"/>
      <c r="F57" s="58"/>
      <c r="G57" s="58"/>
      <c r="H57" s="58"/>
      <c r="I57" s="58"/>
      <c r="J57" s="58"/>
      <c r="K57" s="351"/>
      <c r="L57" s="352"/>
      <c r="M57" s="352"/>
      <c r="N57" s="352"/>
      <c r="O57" s="528"/>
      <c r="P57" s="180" t="str">
        <f t="shared" si="0"/>
        <v/>
      </c>
    </row>
    <row r="58" spans="1:16" x14ac:dyDescent="0.35">
      <c r="A58" s="516">
        <f t="shared" si="1"/>
        <v>47</v>
      </c>
      <c r="B58" s="531"/>
      <c r="C58" s="532"/>
      <c r="D58" s="533"/>
      <c r="E58" s="533"/>
      <c r="F58" s="533"/>
      <c r="G58" s="533"/>
      <c r="H58" s="533"/>
      <c r="I58" s="533"/>
      <c r="J58" s="533"/>
      <c r="K58" s="534"/>
      <c r="L58" s="535"/>
      <c r="M58" s="535"/>
      <c r="N58" s="535"/>
      <c r="O58" s="536"/>
      <c r="P58" s="180" t="str">
        <f t="shared" si="0"/>
        <v/>
      </c>
    </row>
  </sheetData>
  <sheetProtection algorithmName="SHA-512" hashValue="g4R4MO63DYDTSiLLkRuk1g0dBfzJ4pZkAIaE69MmlvlR/v4SMEqjYdomR/nI/drgQgtc668ko1FBzYkIGawo7w==" saltValue="cykkN6v+bu6M4CS1W3MluQ==" spinCount="100000" sheet="1" objects="1" scenarios="1"/>
  <mergeCells count="20">
    <mergeCell ref="K8:K10"/>
    <mergeCell ref="J8:J10"/>
    <mergeCell ref="I8:I10"/>
    <mergeCell ref="D7:D10"/>
    <mergeCell ref="E8:E10"/>
    <mergeCell ref="F8:F10"/>
    <mergeCell ref="G8:G10"/>
    <mergeCell ref="H8:H10"/>
    <mergeCell ref="A1:O1"/>
    <mergeCell ref="A3:O3"/>
    <mergeCell ref="A7:A9"/>
    <mergeCell ref="E7:K7"/>
    <mergeCell ref="L7:O7"/>
    <mergeCell ref="L9:L10"/>
    <mergeCell ref="B7:B10"/>
    <mergeCell ref="C7:C10"/>
    <mergeCell ref="M9:M10"/>
    <mergeCell ref="N9:N10"/>
    <mergeCell ref="O8:O10"/>
    <mergeCell ref="L8:N8"/>
  </mergeCells>
  <conditionalFormatting sqref="L12:O58">
    <cfRule type="expression" dxfId="91" priority="1">
      <formula>IF(AND(SUM($L12:$O12)&gt;0,SUM($L12:$O12)&lt;&gt;1),TRUE,FALSE)</formula>
    </cfRule>
  </conditionalFormatting>
  <dataValidations xWindow="966" yWindow="364" count="15">
    <dataValidation allowBlank="1" showInputMessage="1" showErrorMessage="1" prompt="Allocate the work time of the individual(s) in each job title. Total allocation should equal to 100%." sqref="L7:O7" xr:uid="{00000000-0002-0000-0200-000000000000}"/>
    <dataValidation allowBlank="1" showInputMessage="1" showErrorMessage="1" prompt="Report total wages (inclusive of salary, bonuses, and any other cash compensation) actually paid to the individual(s) in each job title in the most recent completed fiscal year. Do not include reimbursement of expenses (e.g., mileage or cell phone)." sqref="D7" xr:uid="{00000000-0002-0000-0200-000002000000}"/>
    <dataValidation allowBlank="1" showInputMessage="1" showErrorMessage="1" prompt="Only report actual costs paid by your organization for the fiscal year.  Exclude employee costs such as their share of health insurance premiums.  If a benefit is available but an employee opts not to participate, no cost should be reported." sqref="E7 F7 G7 H7 K7 J7 I7" xr:uid="{00000000-0002-0000-0200-000003000000}"/>
    <dataValidation allowBlank="1" showInputMessage="1" showErrorMessage="1" prompt="Report the number of individuals (not full-time equivalents) in each job title employed by your agency during the most recent completed fiscal year." sqref="C7" xr:uid="{00000000-0002-0000-0200-000004000000}"/>
    <dataValidation allowBlank="1" showInputMessage="1" showErrorMessage="1" prompt="See page 4 of the instructions. Add additional titles below Line 15." sqref="B7" xr:uid="{494CADDA-DBD6-472A-89A4-5C2DD3D4277F}"/>
    <dataValidation type="decimal" operator="greaterThanOrEqual" allowBlank="1" showInputMessage="1" showErrorMessage="1" error="Please enter a valid number." sqref="C12:O58" xr:uid="{00000000-0002-0000-0200-000005000000}">
      <formula1>0</formula1>
    </dataValidation>
    <dataValidation allowBlank="1" showInputMessage="1" showErrorMessage="1" prompt="Only report direct care time that is part of the regular and desired expectation of the position. This should not include, for example, time spent filling-in for a vacant position. " sqref="N9:N10" xr:uid="{E36934A3-3540-4490-B490-856ED8A7DB29}"/>
    <dataValidation allowBlank="1" showInputMessage="1" showErrorMessage="1" prompt="Any Administration staff with time spent in Direct Care or Program Support, should be reported on the schedule corresponding to their primary function." sqref="L8:N8 M9:M10" xr:uid="{CBA67488-EA4E-438C-AB4A-BD434E88D8D4}"/>
    <dataValidation allowBlank="1" showInputMessage="1" showErrorMessage="1" prompt="Report the total FICA expense (Social Security and Medicare) for all employees reported in the job title." sqref="E8" xr:uid="{270A1647-BBB4-4898-8CA2-7E35EB203E17}"/>
    <dataValidation allowBlank="1" showInputMessage="1" showErrorMessage="1" prompt="Report the total federal and state unemployment insurance expense for all employees reported in the job title." sqref="F8" xr:uid="{83B52BE8-EBC6-4ADD-90C2-32F8B97B1028}"/>
    <dataValidation allowBlank="1" showInputMessage="1" showErrorMessage="1" prompt="Report the total workers' compensation expense for all employees reported in the job title." sqref="G8" xr:uid="{5004F780-1DF6-4BE6-82AC-634D3FB1FF84}"/>
    <dataValidation allowBlank="1" showInputMessage="1" showErrorMessage="1" prompt="Report the total health insurance expense (employer-paid only, do not report employee contributions to their own health insurance benefits) for all employees reported in the job title. " sqref="H8" xr:uid="{9F5E7E9A-E593-414E-BF23-E4FC2480DB91}"/>
    <dataValidation allowBlank="1" showInputMessage="1" showErrorMessage="1" prompt="Report all other benefits paid for on behalf of all employees reported in the job title (e.g., annual gym memberships, bus passes, etc.)" sqref="K8" xr:uid="{BBE9BF3A-C837-40F9-B2D1-CBEC4DC985B9}"/>
    <dataValidation allowBlank="1" showInputMessage="1" showErrorMessage="1" prompt="Report the total retirement expense (employer-paid only, do not report employee contributions to their own retirement account) for all employees reported in the job title. " sqref="J8" xr:uid="{0241F145-4D75-4C60-99AD-819AD5AA4CAB}"/>
    <dataValidation allowBlank="1" showInputMessage="1" showErrorMessage="1" prompt="Report the total expense for insurance other than health (such as dental or vision; employer-paid only, do not report employee contributions to their own benefits) for all employees reported in the job title. " sqref="I8" xr:uid="{612D8286-2E4A-4771-87E2-8F505A38B891}"/>
  </dataValidations>
  <printOptions horizontalCentered="1"/>
  <pageMargins left="0.2" right="0.2" top="0.75" bottom="0.75" header="0.3" footer="0.3"/>
  <pageSetup scale="95" orientation="landscape" r:id="rId1"/>
  <headerFooter>
    <oddHeader>&amp;C&amp;"Times New Roman,Bold"Vermont Department of Disabilities, Aging and Independent Living
Review of HCBS Payment Methodologies and Rates - Provider Survey&amp;R&amp;"Times New Roman,Regular"Page &amp;P of &amp;N</oddHeader>
    <oddFooter>&amp;R&amp;"Times New Roman,Regular" printed &amp;D&amp;L&amp;"Times New Roman,Regular"Questions? Contact Stephen Pawlowski with Health Management Associates at spawlowski@healthmanagement.com or (602) 466-9840.</oddFooter>
  </headerFooter>
  <rowBreaks count="1" manualBreakCount="1">
    <brk id="34" max="8" man="1"/>
  </row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31"/>
  <dimension ref="A1:F31"/>
  <sheetViews>
    <sheetView topLeftCell="A3" zoomScaleNormal="100" zoomScaleSheetLayoutView="100" workbookViewId="0">
      <selection activeCell="D7" sqref="D7"/>
    </sheetView>
  </sheetViews>
  <sheetFormatPr defaultColWidth="9.1796875" defaultRowHeight="14" x14ac:dyDescent="0.35"/>
  <cols>
    <col min="1" max="1" width="5.7265625" style="35" customWidth="1"/>
    <col min="2" max="2" width="110.7265625" style="34" customWidth="1"/>
    <col min="3" max="4" width="9.7265625" style="34" customWidth="1"/>
    <col min="5" max="5" width="3.1796875" style="440" customWidth="1"/>
    <col min="6" max="16384" width="9.1796875" style="34"/>
  </cols>
  <sheetData>
    <row r="1" spans="1:6" x14ac:dyDescent="0.35">
      <c r="A1" s="889" t="str">
        <f>IF(ISBLANK('Contact Info &amp; Revenues'!C7),"",'Contact Info &amp; Revenues'!C7)</f>
        <v/>
      </c>
      <c r="B1" s="889"/>
      <c r="C1" s="889"/>
      <c r="D1" s="889"/>
    </row>
    <row r="2" spans="1:6" x14ac:dyDescent="0.35">
      <c r="A2" s="343"/>
      <c r="B2" s="107"/>
      <c r="C2" s="107"/>
      <c r="D2" s="107"/>
    </row>
    <row r="3" spans="1:6" x14ac:dyDescent="0.35">
      <c r="A3" s="892" t="s">
        <v>401</v>
      </c>
      <c r="B3" s="892"/>
      <c r="C3" s="892"/>
      <c r="D3" s="892"/>
    </row>
    <row r="4" spans="1:6" x14ac:dyDescent="0.35">
      <c r="A4" s="191"/>
      <c r="B4" s="191"/>
      <c r="C4" s="191"/>
      <c r="D4" s="191"/>
    </row>
    <row r="5" spans="1:6" ht="15" customHeight="1" x14ac:dyDescent="0.35">
      <c r="A5" s="737" t="s">
        <v>0</v>
      </c>
      <c r="B5" s="505" t="s">
        <v>1</v>
      </c>
      <c r="C5" s="738" t="s">
        <v>2</v>
      </c>
      <c r="D5" s="739" t="s">
        <v>32</v>
      </c>
    </row>
    <row r="6" spans="1:6" x14ac:dyDescent="0.35">
      <c r="A6" s="607"/>
      <c r="B6" s="344" t="s">
        <v>18</v>
      </c>
      <c r="C6" s="209"/>
      <c r="D6" s="632"/>
    </row>
    <row r="7" spans="1:6" x14ac:dyDescent="0.35">
      <c r="A7" s="740">
        <v>1</v>
      </c>
      <c r="B7" s="363" t="s">
        <v>440</v>
      </c>
      <c r="C7" s="364">
        <v>3250</v>
      </c>
      <c r="D7" s="663"/>
    </row>
    <row r="8" spans="1:6" x14ac:dyDescent="0.35">
      <c r="A8" s="740">
        <f t="shared" ref="A8:A15" si="0">A7+1</f>
        <v>2</v>
      </c>
      <c r="B8" s="393" t="s">
        <v>442</v>
      </c>
      <c r="C8" s="394">
        <v>1000</v>
      </c>
      <c r="D8" s="741"/>
    </row>
    <row r="9" spans="1:6" ht="28" x14ac:dyDescent="0.35">
      <c r="A9" s="740">
        <f t="shared" si="0"/>
        <v>3</v>
      </c>
      <c r="B9" s="393" t="s">
        <v>441</v>
      </c>
      <c r="C9" s="394">
        <v>250</v>
      </c>
      <c r="D9" s="741"/>
    </row>
    <row r="10" spans="1:6" ht="14.5" x14ac:dyDescent="0.35">
      <c r="A10" s="740">
        <f t="shared" si="0"/>
        <v>4</v>
      </c>
      <c r="B10" s="363" t="s">
        <v>325</v>
      </c>
      <c r="C10" s="379">
        <v>0.6</v>
      </c>
      <c r="D10" s="718"/>
      <c r="E10" s="418" t="s">
        <v>172</v>
      </c>
      <c r="F10" s="155" t="str">
        <f>IF(AND(SUM($D$10:$D$12)&gt;0,SUM($D$10:$D$12)&lt;&gt;1),"Error: allocation of Emergency/ Crisis Assessment, Support, and Referral responses does not equal 100%","")</f>
        <v/>
      </c>
    </row>
    <row r="11" spans="1:6" x14ac:dyDescent="0.35">
      <c r="A11" s="740">
        <f t="shared" si="0"/>
        <v>5</v>
      </c>
      <c r="B11" s="363" t="s">
        <v>324</v>
      </c>
      <c r="C11" s="379">
        <v>0.2</v>
      </c>
      <c r="D11" s="718"/>
      <c r="F11" s="155" t="str">
        <f>IF(AND(SUM($D$10:$D$12)&gt;0,SUM($D$10:$D$12)&lt;&gt;1),"Error: allocation of Emergency/ Crisis Assessment, Support, and Referral responses does not equal 100%","")</f>
        <v/>
      </c>
    </row>
    <row r="12" spans="1:6" x14ac:dyDescent="0.35">
      <c r="A12" s="740">
        <f t="shared" si="0"/>
        <v>6</v>
      </c>
      <c r="B12" s="363" t="s">
        <v>326</v>
      </c>
      <c r="C12" s="379">
        <v>0.2</v>
      </c>
      <c r="D12" s="718"/>
      <c r="F12" s="155" t="str">
        <f>IF(AND(SUM($D$10:$D$12)&gt;0,SUM($D$10:$D$12)&lt;&gt;1),"Error: allocation of Emergency/ Crisis Assessment, Support, and Referral responses does not equal 100%","")</f>
        <v/>
      </c>
    </row>
    <row r="13" spans="1:6" x14ac:dyDescent="0.35">
      <c r="A13" s="740">
        <f t="shared" si="0"/>
        <v>7</v>
      </c>
      <c r="B13" s="363" t="s">
        <v>323</v>
      </c>
      <c r="C13" s="380">
        <v>3.5</v>
      </c>
      <c r="D13" s="656"/>
    </row>
    <row r="14" spans="1:6" x14ac:dyDescent="0.35">
      <c r="A14" s="740">
        <f t="shared" si="0"/>
        <v>8</v>
      </c>
      <c r="B14" s="366" t="s">
        <v>327</v>
      </c>
      <c r="C14" s="379">
        <v>0.15</v>
      </c>
      <c r="D14" s="718"/>
    </row>
    <row r="15" spans="1:6" ht="28" x14ac:dyDescent="0.35">
      <c r="A15" s="742">
        <f t="shared" si="0"/>
        <v>9</v>
      </c>
      <c r="B15" s="381" t="s">
        <v>439</v>
      </c>
      <c r="C15" s="382">
        <v>18250</v>
      </c>
      <c r="D15" s="743"/>
      <c r="E15" s="418" t="s">
        <v>172</v>
      </c>
    </row>
    <row r="16" spans="1:6" ht="14.5" x14ac:dyDescent="0.35">
      <c r="A16" s="607"/>
      <c r="B16" s="348" t="s">
        <v>328</v>
      </c>
      <c r="D16" s="546"/>
      <c r="E16" s="418" t="s">
        <v>172</v>
      </c>
    </row>
    <row r="17" spans="1:6" ht="14.5" x14ac:dyDescent="0.35">
      <c r="A17" s="637">
        <f>A15+1</f>
        <v>10</v>
      </c>
      <c r="B17" s="244" t="s">
        <v>7</v>
      </c>
      <c r="C17" s="385">
        <v>40</v>
      </c>
      <c r="D17" s="656"/>
      <c r="E17" s="418"/>
    </row>
    <row r="18" spans="1:6" x14ac:dyDescent="0.35">
      <c r="A18" s="740">
        <f t="shared" ref="A18:A30" si="1">A17+1</f>
        <v>11</v>
      </c>
      <c r="B18" s="384" t="s">
        <v>330</v>
      </c>
      <c r="C18" s="380">
        <v>12</v>
      </c>
      <c r="D18" s="744"/>
    </row>
    <row r="19" spans="1:6" ht="14.5" x14ac:dyDescent="0.35">
      <c r="A19" s="740">
        <f t="shared" si="1"/>
        <v>12</v>
      </c>
      <c r="B19" s="383" t="s">
        <v>8</v>
      </c>
      <c r="C19" s="380">
        <v>15</v>
      </c>
      <c r="D19" s="744"/>
      <c r="E19" s="419" t="s">
        <v>172</v>
      </c>
    </row>
    <row r="20" spans="1:6" x14ac:dyDescent="0.35">
      <c r="A20" s="740">
        <f t="shared" si="1"/>
        <v>13</v>
      </c>
      <c r="B20" s="384" t="s">
        <v>320</v>
      </c>
      <c r="C20" s="380">
        <v>1</v>
      </c>
      <c r="D20" s="744"/>
    </row>
    <row r="21" spans="1:6" x14ac:dyDescent="0.35">
      <c r="A21" s="740">
        <f t="shared" si="1"/>
        <v>14</v>
      </c>
      <c r="B21" s="383" t="s">
        <v>322</v>
      </c>
      <c r="C21" s="380">
        <v>3.75</v>
      </c>
      <c r="D21" s="744"/>
    </row>
    <row r="22" spans="1:6" x14ac:dyDescent="0.35">
      <c r="A22" s="740">
        <f t="shared" si="1"/>
        <v>15</v>
      </c>
      <c r="B22" s="219" t="s">
        <v>117</v>
      </c>
      <c r="C22" s="385">
        <v>0.25</v>
      </c>
      <c r="D22" s="656"/>
    </row>
    <row r="23" spans="1:6" x14ac:dyDescent="0.35">
      <c r="A23" s="740">
        <f t="shared" si="1"/>
        <v>16</v>
      </c>
      <c r="B23" s="384" t="s">
        <v>321</v>
      </c>
      <c r="C23" s="380">
        <v>5</v>
      </c>
      <c r="D23" s="744"/>
    </row>
    <row r="24" spans="1:6" ht="14.5" x14ac:dyDescent="0.35">
      <c r="A24" s="740">
        <f t="shared" si="1"/>
        <v>17</v>
      </c>
      <c r="B24" s="219" t="s">
        <v>173</v>
      </c>
      <c r="C24" s="385">
        <v>2.5</v>
      </c>
      <c r="D24" s="656"/>
      <c r="E24" s="419"/>
    </row>
    <row r="25" spans="1:6" ht="14.5" x14ac:dyDescent="0.35">
      <c r="A25" s="740">
        <f t="shared" si="1"/>
        <v>18</v>
      </c>
      <c r="B25" s="222" t="s">
        <v>9</v>
      </c>
      <c r="C25" s="385">
        <v>0.5</v>
      </c>
      <c r="D25" s="745"/>
      <c r="E25" s="419" t="s">
        <v>172</v>
      </c>
    </row>
    <row r="26" spans="1:6" ht="14.5" x14ac:dyDescent="0.35">
      <c r="A26" s="740">
        <f t="shared" si="1"/>
        <v>19</v>
      </c>
      <c r="B26" s="129" t="s">
        <v>157</v>
      </c>
      <c r="C26" s="385">
        <v>0</v>
      </c>
      <c r="D26" s="745"/>
      <c r="E26" s="419" t="s">
        <v>172</v>
      </c>
      <c r="F26" s="228" t="str">
        <f>IF(AND(D26&gt;0,OR(B26="Other activities [type description here]",B26="")),"Error: No description for reported time","")</f>
        <v/>
      </c>
    </row>
    <row r="27" spans="1:6" ht="14.5" x14ac:dyDescent="0.35">
      <c r="A27" s="740">
        <f t="shared" si="1"/>
        <v>20</v>
      </c>
      <c r="B27" s="129" t="s">
        <v>157</v>
      </c>
      <c r="C27" s="385">
        <v>0</v>
      </c>
      <c r="D27" s="745"/>
      <c r="E27" s="419"/>
      <c r="F27" s="228" t="str">
        <f>IF(AND(D27&gt;0,OR(B27="Other activities [type description here]",B27="")),"Error: No description for reported time","")</f>
        <v/>
      </c>
    </row>
    <row r="28" spans="1:6" ht="14.5" x14ac:dyDescent="0.35">
      <c r="A28" s="740">
        <f t="shared" si="1"/>
        <v>21</v>
      </c>
      <c r="B28" s="129" t="s">
        <v>157</v>
      </c>
      <c r="C28" s="385">
        <v>0</v>
      </c>
      <c r="D28" s="745"/>
      <c r="E28" s="419"/>
      <c r="F28" s="228" t="str">
        <f>IF(AND(D28&gt;0,OR(B28="Other activities [type description here]",B28="")),"Error: No description for reported time","")</f>
        <v/>
      </c>
    </row>
    <row r="29" spans="1:6" ht="14.5" x14ac:dyDescent="0.35">
      <c r="A29" s="558">
        <f t="shared" si="1"/>
        <v>22</v>
      </c>
      <c r="B29" s="232" t="str">
        <f>CONCATENATE("Has all time been allocated? (Total hours from Line ",A17," should equal sum of Lines ",A18," - ",A28,")")</f>
        <v>Has all time been allocated? (Total hours from Line 10 should equal sum of Lines 11 - 21)</v>
      </c>
      <c r="C29" s="87" t="str">
        <f>IF(C17=SUM(C18:C28),"Yes","No")</f>
        <v>Yes</v>
      </c>
      <c r="D29" s="614" t="str">
        <f>IF(D17=SUM(D18:D28),"Yes","No")</f>
        <v>Yes</v>
      </c>
      <c r="E29" s="419" t="s">
        <v>172</v>
      </c>
      <c r="F29" s="228"/>
    </row>
    <row r="30" spans="1:6" ht="14.5" x14ac:dyDescent="0.35">
      <c r="A30" s="558">
        <f t="shared" si="1"/>
        <v>23</v>
      </c>
      <c r="B30" s="223" t="s">
        <v>275</v>
      </c>
      <c r="C30" s="224">
        <v>125</v>
      </c>
      <c r="D30" s="611"/>
      <c r="E30" s="426" t="s">
        <v>172</v>
      </c>
    </row>
    <row r="31" spans="1:6" ht="14.5" x14ac:dyDescent="0.35">
      <c r="A31" s="561">
        <f>A30+1</f>
        <v>24</v>
      </c>
      <c r="B31" s="377" t="s">
        <v>276</v>
      </c>
      <c r="C31" s="378">
        <v>25</v>
      </c>
      <c r="D31" s="626"/>
      <c r="E31" s="426" t="s">
        <v>172</v>
      </c>
    </row>
  </sheetData>
  <sheetProtection algorithmName="SHA-512" hashValue="L66prWxqhrsbd5z5qPo6fjV7on/yM6S4GlskdBAIU83bEUhDH230LaEeUFhdrCJeIRf1GfiGSEBdbDwnR+ke+Q==" saltValue="ORR/K+BfSQxRHGykZaZPSg==" spinCount="100000" sheet="1" objects="1" scenarios="1"/>
  <mergeCells count="2">
    <mergeCell ref="A1:D1"/>
    <mergeCell ref="A3:D3"/>
  </mergeCells>
  <conditionalFormatting sqref="B26:B28">
    <cfRule type="expression" dxfId="12" priority="4" stopIfTrue="1">
      <formula>IF(AND(D26&gt;0,B26="Other activities [type description here]"),TRUE,FALSE)</formula>
    </cfRule>
  </conditionalFormatting>
  <conditionalFormatting sqref="D10:D12">
    <cfRule type="expression" dxfId="11" priority="1">
      <formula>IF(AND(SUM($D$10:$D$12)&gt;0,SUM($D$10:$D$12)&lt;&gt;1),TRUE,FALSE)</formula>
    </cfRule>
  </conditionalFormatting>
  <conditionalFormatting sqref="D29">
    <cfRule type="expression" dxfId="10" priority="3">
      <formula>D29="No"</formula>
    </cfRule>
  </conditionalFormatting>
  <dataValidations count="12">
    <dataValidation allowBlank="1" showInputMessage="1" showErrorMessage="1" prompt="See page 8 of the instructions." sqref="E17" xr:uid="{00000000-0002-0000-1600-000000000000}"/>
    <dataValidation allowBlank="1" showErrorMessage="1" prompt="Enter a job category that is considered to be a Behavioral Health Professional._x000a_" sqref="B18 B20:B21 B23:B31" xr:uid="{00000000-0002-0000-1600-000001000000}"/>
    <dataValidation type="decimal" operator="greaterThanOrEqual" allowBlank="1" showInputMessage="1" showErrorMessage="1" error="Please enter a valid number." sqref="D30:D31 D17:D28 D7:D15" xr:uid="{00000000-0002-0000-1600-000002000000}">
      <formula1>0</formula1>
    </dataValidation>
    <dataValidation allowBlank="1" showInputMessage="1" showErrorMessage="1" prompt="If there are activities that are part of a direct care worker's typical week, but not listed on the survey, type a description and indicate the number of hours per week that a direct care worker typically spends on that activity." sqref="E26" xr:uid="{00000000-0002-0000-1600-000003000000}"/>
    <dataValidation allowBlank="1" showInputMessage="1" showErrorMessage="1" prompt="Include both the use of agency-owned or -leased vehicles as well as of direct care workers’ personal vehicles." sqref="E31" xr:uid="{00000000-0002-0000-1600-000004000000}"/>
    <dataValidation allowBlank="1" showInputMessage="1" showErrorMessage="1" prompt="Include both the use of agency-owned or -leased vehicles as well as of direct care workers' personal vehicles. Include mileage for any “on the clock” travel that occurs during direct care workers' paid time." sqref="E30" xr:uid="{00000000-0002-0000-1600-000005000000}"/>
    <dataValidation allowBlank="1" showInputMessage="1" showErrorMessage="1" prompt="Examples include staff meetings, filing employer-required paperwork (not related to service delivery), and receiving counseling from  supervisor.  Do not include time spent on training programs." sqref="E25" xr:uid="{00000000-0002-0000-1600-000006000000}"/>
    <dataValidation allowBlank="1" showInputMessage="1" showErrorMessage="1" prompt="If “No” appears on this Line, review and revise the appropriate hours." sqref="E29" xr:uid="{00000000-0002-0000-1600-000007000000}"/>
    <dataValidation allowBlank="1" showInputMessage="1" showErrorMessage="1" prompt="Input the number of hours per week that a direct care worker is providing other HCBS or direct care services in another program (for example, if they also provide Behavioral Support)." sqref="E19" xr:uid="{00000000-0002-0000-1600-000008000000}"/>
    <dataValidation allowBlank="1" showInputMessage="1" showErrorMessage="1" prompt="The totals reported on Lines 4 through 6 should sum to 100 percent." sqref="E10" xr:uid="{00000000-0002-0000-1600-000009000000}"/>
    <dataValidation allowBlank="1" showInputMessage="1" showErrorMessage="1" prompt="If your organization pays stipends to staff who are on call for Emergency/ Crisis response (rather than, for example, using salaried staff), report the total on-call payments. Do not count wages paid to staff when they are called to respond to a crisis." sqref="E15" xr:uid="{00000000-0002-0000-1600-00000A000000}"/>
    <dataValidation allowBlank="1" showInputMessage="1" showErrorMessage="1" prompt="See page 7 of the instructions." sqref="E16" xr:uid="{C808C140-C3B5-41AE-AD16-41745D84CD7D}"/>
  </dataValidations>
  <printOptions horizontalCentered="1"/>
  <pageMargins left="0.25" right="0.25" top="0.75" bottom="0.75" header="0.3" footer="0.3"/>
  <pageSetup scale="95" orientation="landscape" r:id="rId1"/>
  <headerFooter>
    <oddHeader>&amp;C&amp;"Times New Roman,Bold"Vermont Department of Disabilities, Aging and Independent Living
Review of HCBS Payment Methodologies and Rates - Provider Survey&amp;R&amp;"Times New Roman,Regular"Page &amp;P of &amp;N</oddHeader>
    <oddFooter>&amp;R&amp;"Times New Roman,Regular" printed &amp;D&amp;L&amp;"Times New Roman,Regular"Questions? Contact Stephen Pawlowski with Health Management Associates at spawlowski@healthmanagement.com or (602) 466-9840.</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30"/>
  <dimension ref="A1:G34"/>
  <sheetViews>
    <sheetView showGridLines="0" zoomScaleNormal="100" zoomScaleSheetLayoutView="100" workbookViewId="0">
      <pane ySplit="7" topLeftCell="A8" activePane="bottomLeft" state="frozen"/>
      <selection activeCell="D8" sqref="D8:E8"/>
      <selection pane="bottomLeft" activeCell="D9" sqref="D9"/>
    </sheetView>
  </sheetViews>
  <sheetFormatPr defaultColWidth="9.1796875" defaultRowHeight="14" x14ac:dyDescent="0.35"/>
  <cols>
    <col min="1" max="1" width="5.7265625" style="35" customWidth="1"/>
    <col min="2" max="2" width="100.7265625" style="34" customWidth="1"/>
    <col min="3" max="5" width="10.7265625" style="34" customWidth="1"/>
    <col min="6" max="6" width="2.81640625" style="440" customWidth="1"/>
    <col min="7" max="7" width="10.1796875" style="34" bestFit="1" customWidth="1"/>
    <col min="8" max="16384" width="9.1796875" style="34"/>
  </cols>
  <sheetData>
    <row r="1" spans="1:6" x14ac:dyDescent="0.35">
      <c r="A1" s="767" t="str">
        <f>IF(ISBLANK('Contact Info &amp; Revenues'!C7),"",'Contact Info &amp; Revenues'!C7)</f>
        <v/>
      </c>
      <c r="B1" s="767"/>
      <c r="C1" s="767"/>
      <c r="D1" s="767"/>
      <c r="E1" s="767"/>
    </row>
    <row r="2" spans="1:6" x14ac:dyDescent="0.35">
      <c r="A2" s="343" t="s">
        <v>309</v>
      </c>
      <c r="B2" s="36"/>
      <c r="C2" s="36"/>
      <c r="D2" s="36"/>
    </row>
    <row r="3" spans="1:6" x14ac:dyDescent="0.35">
      <c r="A3" s="871" t="s">
        <v>402</v>
      </c>
      <c r="B3" s="871"/>
      <c r="C3" s="871"/>
      <c r="D3" s="871"/>
      <c r="E3" s="871"/>
    </row>
    <row r="4" spans="1:6" x14ac:dyDescent="0.35">
      <c r="A4" s="955"/>
      <c r="B4" s="955"/>
      <c r="C4" s="955"/>
      <c r="D4" s="955"/>
      <c r="E4" s="955"/>
    </row>
    <row r="5" spans="1:6" x14ac:dyDescent="0.35">
      <c r="A5" s="191" t="s">
        <v>316</v>
      </c>
      <c r="B5" s="376"/>
      <c r="C5" s="376"/>
      <c r="D5" s="376"/>
      <c r="E5" s="376"/>
    </row>
    <row r="6" spans="1:6" ht="42" x14ac:dyDescent="0.35">
      <c r="A6" s="960" t="s">
        <v>0</v>
      </c>
      <c r="B6" s="958" t="s">
        <v>1</v>
      </c>
      <c r="C6" s="956" t="s">
        <v>2</v>
      </c>
      <c r="D6" s="746" t="s">
        <v>310</v>
      </c>
      <c r="E6" s="747" t="s">
        <v>311</v>
      </c>
    </row>
    <row r="7" spans="1:6" ht="14.5" x14ac:dyDescent="0.35">
      <c r="A7" s="961"/>
      <c r="B7" s="959"/>
      <c r="C7" s="957"/>
      <c r="D7" s="441" t="s">
        <v>172</v>
      </c>
      <c r="E7" s="748" t="s">
        <v>172</v>
      </c>
    </row>
    <row r="8" spans="1:6" x14ac:dyDescent="0.35">
      <c r="A8" s="607"/>
      <c r="B8" s="608" t="s">
        <v>3</v>
      </c>
      <c r="C8" s="209"/>
      <c r="D8" s="209"/>
      <c r="E8" s="632"/>
    </row>
    <row r="9" spans="1:6" x14ac:dyDescent="0.35">
      <c r="A9" s="740">
        <v>1</v>
      </c>
      <c r="B9" s="363" t="s">
        <v>314</v>
      </c>
      <c r="C9" s="364">
        <v>10</v>
      </c>
      <c r="D9" s="5"/>
      <c r="E9" s="749"/>
    </row>
    <row r="10" spans="1:6" x14ac:dyDescent="0.35">
      <c r="A10" s="750">
        <f>+A9+1</f>
        <v>2</v>
      </c>
      <c r="B10" s="363" t="s">
        <v>315</v>
      </c>
      <c r="C10" s="365">
        <v>8</v>
      </c>
      <c r="D10" s="5"/>
      <c r="E10" s="663"/>
    </row>
    <row r="11" spans="1:6" x14ac:dyDescent="0.35">
      <c r="A11" s="750">
        <f>+A10+1</f>
        <v>3</v>
      </c>
      <c r="B11" s="366" t="s">
        <v>403</v>
      </c>
      <c r="C11" s="365">
        <v>25</v>
      </c>
      <c r="D11" s="5"/>
      <c r="E11" s="663"/>
    </row>
    <row r="12" spans="1:6" x14ac:dyDescent="0.35">
      <c r="A12" s="750">
        <f>+A11+1</f>
        <v>4</v>
      </c>
      <c r="B12" s="366" t="s">
        <v>611</v>
      </c>
      <c r="C12" s="365">
        <v>1500</v>
      </c>
      <c r="D12" s="5"/>
      <c r="E12" s="663"/>
    </row>
    <row r="13" spans="1:6" ht="14.5" x14ac:dyDescent="0.35">
      <c r="A13" s="750">
        <f>+A12+1</f>
        <v>5</v>
      </c>
      <c r="B13" s="366" t="s">
        <v>610</v>
      </c>
      <c r="C13" s="365">
        <v>60</v>
      </c>
      <c r="D13" s="5"/>
      <c r="E13" s="663"/>
      <c r="F13" s="418" t="s">
        <v>172</v>
      </c>
    </row>
    <row r="14" spans="1:6" ht="14.5" x14ac:dyDescent="0.35">
      <c r="A14" s="742">
        <f>+A13+1</f>
        <v>6</v>
      </c>
      <c r="B14" s="735" t="s">
        <v>312</v>
      </c>
      <c r="C14" s="736">
        <v>0.8</v>
      </c>
      <c r="D14" s="12"/>
      <c r="E14" s="667"/>
      <c r="F14" s="418" t="s">
        <v>172</v>
      </c>
    </row>
    <row r="15" spans="1:6" x14ac:dyDescent="0.35">
      <c r="A15" s="607"/>
      <c r="B15" s="751" t="s">
        <v>99</v>
      </c>
      <c r="D15" s="151"/>
      <c r="E15" s="546"/>
    </row>
    <row r="16" spans="1:6" ht="14.5" x14ac:dyDescent="0.35">
      <c r="A16" s="750">
        <f>A14+1</f>
        <v>7</v>
      </c>
      <c r="B16" s="366" t="s">
        <v>612</v>
      </c>
      <c r="C16" s="365">
        <v>17000</v>
      </c>
      <c r="D16" s="375"/>
      <c r="E16" s="657"/>
      <c r="F16" s="418" t="s">
        <v>172</v>
      </c>
    </row>
    <row r="17" spans="1:7" x14ac:dyDescent="0.35">
      <c r="A17" s="752"/>
      <c r="B17" s="367" t="s">
        <v>19</v>
      </c>
      <c r="C17" s="368"/>
      <c r="D17" s="368"/>
      <c r="E17" s="753"/>
    </row>
    <row r="18" spans="1:7" x14ac:dyDescent="0.35">
      <c r="A18" s="740">
        <f>A16+1</f>
        <v>8</v>
      </c>
      <c r="B18" s="210" t="s">
        <v>317</v>
      </c>
      <c r="C18" s="85">
        <v>2</v>
      </c>
      <c r="D18" s="5"/>
      <c r="E18" s="663"/>
    </row>
    <row r="19" spans="1:7" x14ac:dyDescent="0.35">
      <c r="A19" s="750">
        <f t="shared" ref="A19:A24" si="0">+A18+1</f>
        <v>9</v>
      </c>
      <c r="B19" s="210" t="s">
        <v>308</v>
      </c>
      <c r="C19" s="95">
        <v>15</v>
      </c>
      <c r="D19" s="5"/>
      <c r="E19" s="663"/>
    </row>
    <row r="20" spans="1:7" x14ac:dyDescent="0.35">
      <c r="A20" s="750">
        <f t="shared" si="0"/>
        <v>10</v>
      </c>
      <c r="B20" s="219" t="s">
        <v>269</v>
      </c>
      <c r="C20" s="95">
        <v>100</v>
      </c>
      <c r="D20" s="375"/>
      <c r="E20" s="555"/>
    </row>
    <row r="21" spans="1:7" x14ac:dyDescent="0.35">
      <c r="A21" s="750">
        <f t="shared" si="0"/>
        <v>11</v>
      </c>
      <c r="B21" s="219" t="s">
        <v>28</v>
      </c>
      <c r="C21" s="95">
        <v>6</v>
      </c>
      <c r="D21" s="375"/>
      <c r="E21" s="555"/>
    </row>
    <row r="22" spans="1:7" x14ac:dyDescent="0.35">
      <c r="A22" s="750">
        <f t="shared" si="0"/>
        <v>12</v>
      </c>
      <c r="B22" s="219" t="s">
        <v>29</v>
      </c>
      <c r="C22" s="338">
        <v>38000</v>
      </c>
      <c r="D22" s="970"/>
      <c r="E22" s="971"/>
    </row>
    <row r="23" spans="1:7" x14ac:dyDescent="0.35">
      <c r="A23" s="750">
        <f t="shared" si="0"/>
        <v>13</v>
      </c>
      <c r="B23" s="219" t="s">
        <v>30</v>
      </c>
      <c r="C23" s="338">
        <v>450</v>
      </c>
      <c r="D23" s="970"/>
      <c r="E23" s="971"/>
    </row>
    <row r="24" spans="1:7" x14ac:dyDescent="0.35">
      <c r="A24" s="742">
        <f t="shared" si="0"/>
        <v>14</v>
      </c>
      <c r="B24" s="377" t="s">
        <v>270</v>
      </c>
      <c r="C24" s="378">
        <v>50</v>
      </c>
      <c r="D24" s="7"/>
      <c r="E24" s="657"/>
    </row>
    <row r="25" spans="1:7" ht="14.5" x14ac:dyDescent="0.35">
      <c r="A25" s="506"/>
      <c r="B25" s="369" t="s">
        <v>313</v>
      </c>
      <c r="C25" s="370"/>
      <c r="D25" s="370"/>
      <c r="E25" s="754"/>
      <c r="F25" s="418" t="s">
        <v>172</v>
      </c>
    </row>
    <row r="26" spans="1:7" x14ac:dyDescent="0.35">
      <c r="A26" s="740">
        <f>A24+1</f>
        <v>15</v>
      </c>
      <c r="B26" s="371" t="s">
        <v>7</v>
      </c>
      <c r="C26" s="372">
        <v>40</v>
      </c>
      <c r="D26" s="3"/>
      <c r="E26" s="613"/>
    </row>
    <row r="27" spans="1:7" x14ac:dyDescent="0.35">
      <c r="A27" s="740">
        <f t="shared" ref="A27:A34" si="1">+A26+1</f>
        <v>16</v>
      </c>
      <c r="B27" s="384" t="s">
        <v>329</v>
      </c>
      <c r="C27" s="373">
        <v>39.5</v>
      </c>
      <c r="D27" s="374"/>
      <c r="E27" s="613"/>
    </row>
    <row r="28" spans="1:7" ht="14.5" x14ac:dyDescent="0.35">
      <c r="A28" s="740">
        <f t="shared" si="1"/>
        <v>17</v>
      </c>
      <c r="B28" s="383" t="s">
        <v>8</v>
      </c>
      <c r="C28" s="373">
        <v>0</v>
      </c>
      <c r="D28" s="374"/>
      <c r="E28" s="613"/>
      <c r="F28" s="419" t="s">
        <v>172</v>
      </c>
    </row>
    <row r="29" spans="1:7" ht="14.5" x14ac:dyDescent="0.35">
      <c r="A29" s="740">
        <f t="shared" si="1"/>
        <v>18</v>
      </c>
      <c r="B29" s="219" t="s">
        <v>117</v>
      </c>
      <c r="C29" s="87">
        <v>0.5</v>
      </c>
      <c r="D29" s="3"/>
      <c r="E29" s="613"/>
      <c r="F29" s="419"/>
    </row>
    <row r="30" spans="1:7" ht="14.5" x14ac:dyDescent="0.35">
      <c r="A30" s="740">
        <f t="shared" si="1"/>
        <v>19</v>
      </c>
      <c r="B30" s="383" t="s">
        <v>9</v>
      </c>
      <c r="C30" s="373">
        <v>0.5</v>
      </c>
      <c r="D30" s="374"/>
      <c r="E30" s="613"/>
      <c r="F30" s="419" t="s">
        <v>172</v>
      </c>
    </row>
    <row r="31" spans="1:7" ht="14.5" x14ac:dyDescent="0.35">
      <c r="A31" s="740">
        <f t="shared" si="1"/>
        <v>20</v>
      </c>
      <c r="B31" s="129" t="s">
        <v>157</v>
      </c>
      <c r="C31" s="373">
        <v>0</v>
      </c>
      <c r="D31" s="374"/>
      <c r="E31" s="613"/>
      <c r="F31" s="419" t="s">
        <v>172</v>
      </c>
      <c r="G31" s="228" t="str">
        <f>IF(AND(SUM(D31:E31)&gt;0,OR(B31="Other activities [type description here]",B31="")),"Error: No description for reported time","")</f>
        <v/>
      </c>
    </row>
    <row r="32" spans="1:7" ht="14.5" x14ac:dyDescent="0.35">
      <c r="A32" s="740">
        <f t="shared" si="1"/>
        <v>21</v>
      </c>
      <c r="B32" s="129" t="s">
        <v>157</v>
      </c>
      <c r="C32" s="373">
        <v>0</v>
      </c>
      <c r="D32" s="374"/>
      <c r="E32" s="613"/>
      <c r="F32" s="419"/>
      <c r="G32" s="228" t="str">
        <f>IF(AND(SUM(D32:E32)&gt;0,OR(B32="Other activities [type description here]",B32="")),"Error: No description for reported time","")</f>
        <v/>
      </c>
    </row>
    <row r="33" spans="1:7" ht="14.5" x14ac:dyDescent="0.35">
      <c r="A33" s="740">
        <f t="shared" si="1"/>
        <v>22</v>
      </c>
      <c r="B33" s="129" t="s">
        <v>157</v>
      </c>
      <c r="C33" s="373">
        <v>0</v>
      </c>
      <c r="D33" s="374"/>
      <c r="E33" s="613"/>
      <c r="F33" s="419"/>
      <c r="G33" s="228" t="str">
        <f>IF(AND(SUM(D33:E33)&gt;0,OR(B33="Other activities [type description here]",B33="")),"Error: No description for reported time","")</f>
        <v/>
      </c>
    </row>
    <row r="34" spans="1:7" ht="14.5" x14ac:dyDescent="0.35">
      <c r="A34" s="742">
        <f t="shared" si="1"/>
        <v>23</v>
      </c>
      <c r="B34" s="755" t="s">
        <v>613</v>
      </c>
      <c r="C34" s="756" t="str">
        <f>IF(C26=SUM(C27:C33),"Yes","No")</f>
        <v>No</v>
      </c>
      <c r="D34" s="650" t="str">
        <f>IF(D26=SUM(D27:D33),"Yes","No")</f>
        <v>Yes</v>
      </c>
      <c r="E34" s="651" t="str">
        <f>IF(E26=SUM(E27:E33),"Yes","No")</f>
        <v>Yes</v>
      </c>
      <c r="F34" s="419" t="s">
        <v>172</v>
      </c>
    </row>
  </sheetData>
  <sheetProtection algorithmName="SHA-512" hashValue="eFpEKqIudExWKQOT/F7gfGM2LXWfNeS5S6sYUqXeGwMDkYQ4HkL2tMvTiGmL9Nh1WKnMXBLqCpFAHrqYlhbcGw==" saltValue="qA4dEYpSlRBsp1LB9DoLcA==" spinCount="100000" sheet="1" objects="1" scenarios="1"/>
  <mergeCells count="6">
    <mergeCell ref="A1:E1"/>
    <mergeCell ref="A3:E3"/>
    <mergeCell ref="A4:E4"/>
    <mergeCell ref="C6:C7"/>
    <mergeCell ref="B6:B7"/>
    <mergeCell ref="A6:A7"/>
  </mergeCells>
  <conditionalFormatting sqref="B31:B33">
    <cfRule type="expression" dxfId="9" priority="3" stopIfTrue="1">
      <formula>IF(AND(OR(D31&gt;0,E31&gt;0),B31="Other activities [type description here]"),TRUE,FALSE)</formula>
    </cfRule>
  </conditionalFormatting>
  <conditionalFormatting sqref="D34:E34">
    <cfRule type="cellIs" dxfId="8" priority="5" operator="equal">
      <formula>"No"</formula>
    </cfRule>
  </conditionalFormatting>
  <conditionalFormatting sqref="F34">
    <cfRule type="expression" dxfId="7" priority="1">
      <formula>F34="NO"</formula>
    </cfRule>
  </conditionalFormatting>
  <dataValidations count="12">
    <dataValidation allowBlank="1" showErrorMessage="1" prompt="Enter a job category that is considered to be a Behavioral Health Professional._x000a_" sqref="B31:B33 B18:B24" xr:uid="{00000000-0002-0000-1700-000000000000}"/>
    <dataValidation type="decimal" operator="greaterThanOrEqual" allowBlank="1" showInputMessage="1" showErrorMessage="1" error="Please enter a valid number." sqref="D18:E24 D9:D16 D26:E33 E10:E16" xr:uid="{00000000-0002-0000-1700-000001000000}">
      <formula1>0</formula1>
    </dataValidation>
    <dataValidation allowBlank="1" showInputMessage="1" showErrorMessage="1" prompt="See page 7 of the instructions." sqref="F25" xr:uid="{00000000-0002-0000-1700-000003000000}"/>
    <dataValidation allowBlank="1" showInputMessage="1" showErrorMessage="1" prompt="If “No” appears on this Line, review and revise the appropriate hours." sqref="F34" xr:uid="{00000000-0002-0000-1700-000004000000}"/>
    <dataValidation allowBlank="1" showInputMessage="1" showErrorMessage="1" prompt="Examples include staff meetings, filing employer required paperwork (not related to service delivery), and receiving counseling from a supervisor. Do not include time spent on training programs." sqref="F30" xr:uid="{00000000-0002-0000-1700-000005000000}"/>
    <dataValidation allowBlank="1" showInputMessage="1" showErrorMessage="1" prompt="Input the number of hours per week that a direct care worker is providing other HCBS or direct care services in another program (for example, if they also provide Supervised Living services)." sqref="F28" xr:uid="{00000000-0002-0000-1700-000006000000}"/>
    <dataValidation allowBlank="1" showInputMessage="1" showErrorMessage="1" prompt="Dedicated facilities are homes/ locations at which no other residential services are provided." sqref="D7" xr:uid="{00000000-0002-0000-1700-000007000000}"/>
    <dataValidation allowBlank="1" showInputMessage="1" showErrorMessage="1" prompt="Beds located in residential settings (such as Group Living) that are set-aside for individuals in crisis." sqref="E7" xr:uid="{00000000-0002-0000-1700-000008000000}"/>
    <dataValidation allowBlank="1" showInputMessage="1" showErrorMessage="1" prompt="Report the average number of days from an individual's admission to discharge from the Emergency/ Crisis Bed. If an individual had multiple stays (i.e., a readmission after a discharge), consider each stay separately." sqref="F13" xr:uid="{00000000-0002-0000-1700-000009000000}"/>
    <dataValidation allowBlank="1" showInputMessage="1" showErrorMessage="1" prompt="Calculate by dividing the number of individuals currently in an Emergency/ Crisis Bed by the total number of available beds (e.g., if your agency has five beds and four current placements, the current occupancy rate would be 80% (4 divided by 5)." sqref="F14:F16" xr:uid="{00000000-0002-0000-1700-00000A000000}"/>
    <dataValidation allowBlank="1" showInputMessage="1" showErrorMessage="1" prompt="Report the average number of scheduled direct care staff hours per week per facility. Report the total across all employees, not the per-employee average; e.g., if there are 10 staff who are each scheduled to work 40 hours, report 400 hours. " sqref="F16" xr:uid="{00000000-0002-0000-1700-00000D000000}"/>
    <dataValidation allowBlank="1" showInputMessage="1" showErrorMessage="1" prompt="If there are activities that are part of a direct care worker's typical week, but not listed on the survey, type a description and indicate the number of hours per week that a direct care worker typically spends on that activity." sqref="F31" xr:uid="{3E6538BB-4075-4E00-A679-B65B81DD63B0}"/>
  </dataValidations>
  <printOptions horizontalCentered="1"/>
  <pageMargins left="0.25" right="0.25" top="0.75" bottom="0.75" header="0.3" footer="0.3"/>
  <pageSetup scale="95" orientation="landscape" r:id="rId1"/>
  <headerFooter>
    <oddHeader>&amp;C&amp;"Times New Roman,Bold"Vermont Department of Disabilities, Aging and Independent Living
Review of HCBS Payment Methodologies and Rates - Provider Survey&amp;R&amp;"Times New Roman,Regular"Page &amp;P of &amp;N</oddHeader>
    <oddFooter>&amp;R&amp;"Times New Roman,Regular" printed &amp;D&amp;L&amp;"Times New Roman,Regular"Questions? Contact Stephen Pawlowski with Health Management Associates at spawlowski@healthmanagement.com or (602) 466-9840.</oddFooter>
  </headerFooter>
  <ignoredErrors>
    <ignoredError sqref="G31:G33" formulaRange="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F37"/>
  <sheetViews>
    <sheetView zoomScaleNormal="100" workbookViewId="0">
      <pane ySplit="7" topLeftCell="A8" activePane="bottomLeft" state="frozen"/>
      <selection pane="bottomLeft" activeCell="D8" sqref="D8"/>
    </sheetView>
  </sheetViews>
  <sheetFormatPr defaultColWidth="20.7265625" defaultRowHeight="14.5" x14ac:dyDescent="0.35"/>
  <cols>
    <col min="1" max="1" width="4.81640625" style="60" bestFit="1" customWidth="1"/>
    <col min="2" max="2" width="20.7265625" style="14" customWidth="1"/>
    <col min="3" max="3" width="39" style="14" customWidth="1"/>
    <col min="4" max="4" width="15.7265625" style="14" customWidth="1"/>
    <col min="5" max="5" width="3.453125" style="402" bestFit="1" customWidth="1"/>
    <col min="6" max="6" width="9.1796875" style="180" customWidth="1"/>
    <col min="7" max="246" width="9.1796875" style="14" customWidth="1"/>
    <col min="247" max="16384" width="20.7265625" style="14"/>
  </cols>
  <sheetData>
    <row r="1" spans="1:5" x14ac:dyDescent="0.35">
      <c r="A1" s="767" t="str">
        <f>IF(ISBLANK('Contact Info &amp; Revenues'!C7),"",'Contact Info &amp; Revenues'!C7)</f>
        <v/>
      </c>
      <c r="B1" s="767"/>
      <c r="C1" s="767"/>
      <c r="D1" s="767"/>
    </row>
    <row r="2" spans="1:5" ht="9" customHeight="1" x14ac:dyDescent="0.35"/>
    <row r="3" spans="1:5" x14ac:dyDescent="0.35">
      <c r="A3" s="791" t="s">
        <v>246</v>
      </c>
      <c r="B3" s="791"/>
      <c r="C3" s="791"/>
      <c r="D3" s="791"/>
    </row>
    <row r="4" spans="1:5" x14ac:dyDescent="0.35">
      <c r="A4" s="839" t="s">
        <v>255</v>
      </c>
      <c r="B4" s="839"/>
      <c r="C4" s="839"/>
      <c r="D4" s="839"/>
    </row>
    <row r="5" spans="1:5" x14ac:dyDescent="0.35">
      <c r="A5" s="188"/>
      <c r="B5" s="188"/>
      <c r="C5" s="188"/>
      <c r="D5" s="188"/>
    </row>
    <row r="6" spans="1:5" x14ac:dyDescent="0.35">
      <c r="A6" s="836" t="s">
        <v>336</v>
      </c>
      <c r="B6" s="836"/>
      <c r="C6" s="836"/>
      <c r="D6" s="836"/>
      <c r="E6" s="402" t="s">
        <v>172</v>
      </c>
    </row>
    <row r="7" spans="1:5" x14ac:dyDescent="0.35">
      <c r="A7" s="575" t="s">
        <v>0</v>
      </c>
      <c r="B7" s="830" t="s">
        <v>88</v>
      </c>
      <c r="C7" s="830"/>
      <c r="D7" s="576" t="s">
        <v>87</v>
      </c>
    </row>
    <row r="8" spans="1:5" ht="15.75" customHeight="1" x14ac:dyDescent="0.35">
      <c r="A8" s="568">
        <v>1</v>
      </c>
      <c r="B8" s="831" t="s">
        <v>224</v>
      </c>
      <c r="C8" s="832"/>
      <c r="D8" s="569"/>
    </row>
    <row r="9" spans="1:5" ht="15.75" customHeight="1" x14ac:dyDescent="0.35">
      <c r="A9" s="570">
        <f t="shared" ref="A9:A37" si="0">+A8+1</f>
        <v>2</v>
      </c>
      <c r="B9" s="819" t="s">
        <v>225</v>
      </c>
      <c r="C9" s="819"/>
      <c r="D9" s="571"/>
    </row>
    <row r="10" spans="1:5" ht="15.75" customHeight="1" x14ac:dyDescent="0.35">
      <c r="A10" s="570">
        <f t="shared" si="0"/>
        <v>3</v>
      </c>
      <c r="B10" s="828" t="s">
        <v>198</v>
      </c>
      <c r="C10" s="829"/>
      <c r="D10" s="571"/>
      <c r="E10" s="402" t="s">
        <v>172</v>
      </c>
    </row>
    <row r="11" spans="1:5" ht="15.75" customHeight="1" x14ac:dyDescent="0.35">
      <c r="A11" s="570">
        <f t="shared" si="0"/>
        <v>4</v>
      </c>
      <c r="B11" s="757" t="s">
        <v>645</v>
      </c>
      <c r="C11" s="758"/>
      <c r="D11" s="571"/>
      <c r="E11" s="402" t="s">
        <v>172</v>
      </c>
    </row>
    <row r="12" spans="1:5" ht="15.75" customHeight="1" x14ac:dyDescent="0.35">
      <c r="A12" s="570">
        <f t="shared" si="0"/>
        <v>5</v>
      </c>
      <c r="B12" s="757" t="s">
        <v>646</v>
      </c>
      <c r="C12" s="758"/>
      <c r="D12" s="571"/>
      <c r="E12" s="402" t="s">
        <v>172</v>
      </c>
    </row>
    <row r="13" spans="1:5" ht="15.75" customHeight="1" x14ac:dyDescent="0.35">
      <c r="A13" s="570">
        <f t="shared" si="0"/>
        <v>6</v>
      </c>
      <c r="B13" s="757" t="s">
        <v>618</v>
      </c>
      <c r="C13" s="758"/>
      <c r="D13" s="571"/>
    </row>
    <row r="14" spans="1:5" ht="15.75" customHeight="1" x14ac:dyDescent="0.35">
      <c r="A14" s="570">
        <f t="shared" si="0"/>
        <v>7</v>
      </c>
      <c r="B14" s="757" t="s">
        <v>619</v>
      </c>
      <c r="C14" s="758"/>
      <c r="D14" s="571"/>
    </row>
    <row r="15" spans="1:5" ht="15.75" customHeight="1" x14ac:dyDescent="0.35">
      <c r="A15" s="570">
        <f t="shared" si="0"/>
        <v>8</v>
      </c>
      <c r="B15" s="833" t="s">
        <v>239</v>
      </c>
      <c r="C15" s="834"/>
      <c r="D15" s="571"/>
      <c r="E15" s="402" t="s">
        <v>172</v>
      </c>
    </row>
    <row r="16" spans="1:5" ht="15.75" customHeight="1" x14ac:dyDescent="0.35">
      <c r="A16" s="570">
        <f t="shared" si="0"/>
        <v>9</v>
      </c>
      <c r="B16" s="835" t="s">
        <v>473</v>
      </c>
      <c r="C16" s="835"/>
      <c r="D16" s="571"/>
      <c r="E16" s="402" t="s">
        <v>172</v>
      </c>
    </row>
    <row r="17" spans="1:4" ht="15.75" customHeight="1" x14ac:dyDescent="0.35">
      <c r="A17" s="570">
        <f t="shared" si="0"/>
        <v>10</v>
      </c>
      <c r="B17" s="826" t="s">
        <v>226</v>
      </c>
      <c r="C17" s="826"/>
      <c r="D17" s="571"/>
    </row>
    <row r="18" spans="1:4" ht="15.75" customHeight="1" x14ac:dyDescent="0.35">
      <c r="A18" s="570">
        <f t="shared" si="0"/>
        <v>11</v>
      </c>
      <c r="B18" s="837" t="s">
        <v>227</v>
      </c>
      <c r="C18" s="838"/>
      <c r="D18" s="571"/>
    </row>
    <row r="19" spans="1:4" ht="15.75" customHeight="1" x14ac:dyDescent="0.35">
      <c r="A19" s="570">
        <f t="shared" si="0"/>
        <v>12</v>
      </c>
      <c r="B19" s="819" t="s">
        <v>228</v>
      </c>
      <c r="C19" s="819"/>
      <c r="D19" s="571"/>
    </row>
    <row r="20" spans="1:4" ht="15.75" customHeight="1" x14ac:dyDescent="0.35">
      <c r="A20" s="570">
        <f t="shared" si="0"/>
        <v>13</v>
      </c>
      <c r="B20" s="826" t="s">
        <v>229</v>
      </c>
      <c r="C20" s="826"/>
      <c r="D20" s="571"/>
    </row>
    <row r="21" spans="1:4" ht="15.75" customHeight="1" x14ac:dyDescent="0.35">
      <c r="A21" s="570">
        <f t="shared" si="0"/>
        <v>14</v>
      </c>
      <c r="B21" s="826" t="s">
        <v>230</v>
      </c>
      <c r="C21" s="826"/>
      <c r="D21" s="571"/>
    </row>
    <row r="22" spans="1:4" ht="15.75" customHeight="1" x14ac:dyDescent="0.35">
      <c r="A22" s="570">
        <f t="shared" si="0"/>
        <v>15</v>
      </c>
      <c r="B22" s="826" t="s">
        <v>231</v>
      </c>
      <c r="C22" s="826"/>
      <c r="D22" s="571"/>
    </row>
    <row r="23" spans="1:4" ht="15.75" customHeight="1" x14ac:dyDescent="0.35">
      <c r="A23" s="570">
        <f t="shared" si="0"/>
        <v>16</v>
      </c>
      <c r="B23" s="827" t="s">
        <v>232</v>
      </c>
      <c r="C23" s="827"/>
      <c r="D23" s="571"/>
    </row>
    <row r="24" spans="1:4" ht="15.75" customHeight="1" x14ac:dyDescent="0.35">
      <c r="A24" s="570">
        <f t="shared" si="0"/>
        <v>17</v>
      </c>
      <c r="B24" s="828" t="s">
        <v>85</v>
      </c>
      <c r="C24" s="829"/>
      <c r="D24" s="571"/>
    </row>
    <row r="25" spans="1:4" ht="15.75" customHeight="1" x14ac:dyDescent="0.35">
      <c r="A25" s="570">
        <f t="shared" si="0"/>
        <v>18</v>
      </c>
      <c r="B25" s="824" t="s">
        <v>86</v>
      </c>
      <c r="C25" s="825"/>
      <c r="D25" s="571"/>
    </row>
    <row r="26" spans="1:4" ht="15.75" customHeight="1" x14ac:dyDescent="0.35">
      <c r="A26" s="570">
        <f t="shared" si="0"/>
        <v>19</v>
      </c>
      <c r="B26" s="826" t="s">
        <v>233</v>
      </c>
      <c r="C26" s="826"/>
      <c r="D26" s="571"/>
    </row>
    <row r="27" spans="1:4" ht="15.75" customHeight="1" x14ac:dyDescent="0.35">
      <c r="A27" s="570">
        <f t="shared" si="0"/>
        <v>20</v>
      </c>
      <c r="B27" s="818" t="s">
        <v>247</v>
      </c>
      <c r="C27" s="818"/>
      <c r="D27" s="571"/>
    </row>
    <row r="28" spans="1:4" ht="15.75" customHeight="1" x14ac:dyDescent="0.35">
      <c r="A28" s="570">
        <f t="shared" si="0"/>
        <v>21</v>
      </c>
      <c r="B28" s="819" t="s">
        <v>234</v>
      </c>
      <c r="C28" s="819"/>
      <c r="D28" s="571"/>
    </row>
    <row r="29" spans="1:4" ht="15.75" customHeight="1" x14ac:dyDescent="0.35">
      <c r="A29" s="570">
        <f t="shared" si="0"/>
        <v>22</v>
      </c>
      <c r="B29" s="820" t="s">
        <v>235</v>
      </c>
      <c r="C29" s="821"/>
      <c r="D29" s="571"/>
    </row>
    <row r="30" spans="1:4" ht="15.75" customHeight="1" x14ac:dyDescent="0.35">
      <c r="A30" s="570">
        <f t="shared" si="0"/>
        <v>23</v>
      </c>
      <c r="B30" s="822" t="s">
        <v>236</v>
      </c>
      <c r="C30" s="823"/>
      <c r="D30" s="571"/>
    </row>
    <row r="31" spans="1:4" ht="15.75" customHeight="1" x14ac:dyDescent="0.35">
      <c r="A31" s="570">
        <f t="shared" si="0"/>
        <v>24</v>
      </c>
      <c r="B31" s="820" t="s">
        <v>237</v>
      </c>
      <c r="C31" s="821"/>
      <c r="D31" s="571"/>
    </row>
    <row r="32" spans="1:4" ht="15.75" customHeight="1" x14ac:dyDescent="0.35">
      <c r="A32" s="570">
        <f t="shared" si="0"/>
        <v>25</v>
      </c>
      <c r="B32" s="820" t="s">
        <v>238</v>
      </c>
      <c r="C32" s="821"/>
      <c r="D32" s="571"/>
    </row>
    <row r="33" spans="1:6" ht="15.75" customHeight="1" x14ac:dyDescent="0.35">
      <c r="A33" s="570">
        <f t="shared" si="0"/>
        <v>26</v>
      </c>
      <c r="B33" s="184" t="s">
        <v>84</v>
      </c>
      <c r="C33" s="61" t="s">
        <v>121</v>
      </c>
      <c r="D33" s="571"/>
      <c r="E33" s="402" t="s">
        <v>172</v>
      </c>
      <c r="F33" s="228" t="str">
        <f>IF(AND(D33&gt;0,OR(C33="[type description here]",C33="")),"Error: No description for reported cost","")</f>
        <v/>
      </c>
    </row>
    <row r="34" spans="1:6" ht="15.75" customHeight="1" x14ac:dyDescent="0.35">
      <c r="A34" s="570">
        <f t="shared" si="0"/>
        <v>27</v>
      </c>
      <c r="B34" s="185" t="s">
        <v>83</v>
      </c>
      <c r="C34" s="61" t="s">
        <v>121</v>
      </c>
      <c r="D34" s="571"/>
      <c r="F34" s="228" t="str">
        <f>IF(AND(D34&gt;0,OR(C34="[type description here]",C34="")),"Error: No description for reported cost","")</f>
        <v/>
      </c>
    </row>
    <row r="35" spans="1:6" ht="15.75" customHeight="1" x14ac:dyDescent="0.35">
      <c r="A35" s="570">
        <f t="shared" si="0"/>
        <v>28</v>
      </c>
      <c r="B35" s="185" t="s">
        <v>82</v>
      </c>
      <c r="C35" s="61" t="s">
        <v>121</v>
      </c>
      <c r="D35" s="571"/>
      <c r="F35" s="228" t="str">
        <f>IF(AND(D35&gt;0,OR(C35="[type description here]",C35="")),"Error: No description for reported cost","")</f>
        <v/>
      </c>
    </row>
    <row r="36" spans="1:6" ht="15.75" customHeight="1" x14ac:dyDescent="0.35">
      <c r="A36" s="570">
        <f t="shared" si="0"/>
        <v>29</v>
      </c>
      <c r="B36" s="185" t="s">
        <v>81</v>
      </c>
      <c r="C36" s="61" t="s">
        <v>121</v>
      </c>
      <c r="D36" s="571"/>
      <c r="F36" s="228" t="str">
        <f>IF(AND(D36&gt;0,OR(C36="[type description here]",C36="")),"Error: No description for reported cost","")</f>
        <v/>
      </c>
    </row>
    <row r="37" spans="1:6" ht="15.75" customHeight="1" x14ac:dyDescent="0.35">
      <c r="A37" s="572">
        <f t="shared" si="0"/>
        <v>30</v>
      </c>
      <c r="B37" s="573" t="s">
        <v>80</v>
      </c>
      <c r="C37" s="145" t="s">
        <v>121</v>
      </c>
      <c r="D37" s="574"/>
      <c r="F37" s="228" t="str">
        <f>IF(AND(D37&gt;0,OR(C37="[type description here]",C37="")),"Error: No description for reported cost","")</f>
        <v/>
      </c>
    </row>
  </sheetData>
  <sheetProtection algorithmName="SHA-512" hashValue="rtF0Ua/Bqyikq3cvub38oIpdfDSc4Z0pYFgGNLbLdazIyi5unsbdjJK/Iff0374vhf79IgxFs4X1QoSq0qHRbA==" saltValue="0y+E6Zg7BZ2qJAf4oWER3w==" spinCount="100000" sheet="1" objects="1" scenarios="1"/>
  <mergeCells count="26">
    <mergeCell ref="B32:C32"/>
    <mergeCell ref="B31:C31"/>
    <mergeCell ref="B10:C10"/>
    <mergeCell ref="B19:C19"/>
    <mergeCell ref="A1:D1"/>
    <mergeCell ref="A3:D3"/>
    <mergeCell ref="B7:C7"/>
    <mergeCell ref="B8:C8"/>
    <mergeCell ref="B9:C9"/>
    <mergeCell ref="B15:C15"/>
    <mergeCell ref="B16:C16"/>
    <mergeCell ref="B17:C17"/>
    <mergeCell ref="A6:D6"/>
    <mergeCell ref="B18:C18"/>
    <mergeCell ref="A4:D4"/>
    <mergeCell ref="B20:C20"/>
    <mergeCell ref="B21:C21"/>
    <mergeCell ref="B22:C22"/>
    <mergeCell ref="B23:C23"/>
    <mergeCell ref="B26:C26"/>
    <mergeCell ref="B24:C24"/>
    <mergeCell ref="B27:C27"/>
    <mergeCell ref="B28:C28"/>
    <mergeCell ref="B29:C29"/>
    <mergeCell ref="B30:C30"/>
    <mergeCell ref="B25:C25"/>
  </mergeCells>
  <conditionalFormatting sqref="C33:C37">
    <cfRule type="expression" dxfId="90" priority="1">
      <formula>IF(AND(D33&gt;0,OR(C33="[type description here]",C33="")),TRUE,FALSE)</formula>
    </cfRule>
  </conditionalFormatting>
  <conditionalFormatting sqref="D8:D37">
    <cfRule type="expression" dxfId="89" priority="18">
      <formula>IF($D8&lt;&gt;"",SUM(#REF!)&lt;&gt;1)</formula>
    </cfRule>
  </conditionalFormatting>
  <dataValidations count="6">
    <dataValidation allowBlank="1" showInputMessage="1" showErrorMessage="1" prompt=" Input any other administrative or program support costs that do not fit into the provided categories. Label any categories that you add and report the associated expense." sqref="E33" xr:uid="{00000000-0002-0000-0300-000000000000}"/>
    <dataValidation type="decimal" operator="greaterThanOrEqual" allowBlank="1" showInputMessage="1" showErrorMessage="1" error="Please enter a valid number." sqref="D8:D37" xr:uid="{00000000-0002-0000-0300-000001000000}">
      <formula1>0</formula1>
    </dataValidation>
    <dataValidation allowBlank="1" showInputMessage="1" showErrorMessage="1" prompt="Do not include health and dental insurance, workers' compensation, and insurance for vehicles used for direct care" sqref="E16" xr:uid="{00000000-0002-0000-0300-000002000000}"/>
    <dataValidation allowBlank="1" showInputMessage="1" showErrorMessage="1" prompt="This sheet collects information for all administrative costs other than staff expenses. Costs associated with direct care should not be included in this worksheet. " sqref="E6" xr:uid="{00000000-0002-0000-0300-000003000000}"/>
    <dataValidation allowBlank="1" showInputMessage="1" showErrorMessage="1" prompt="Do not include program support or direct care space. Do not include any program space such including residential programs." sqref="E10:E14" xr:uid="{4A2D6E9F-9EA4-4A0D-900E-B166429D87C2}"/>
    <dataValidation allowBlank="1" showInputMessage="1" showErrorMessage="1" prompt="Do not include any staff costs." sqref="E15" xr:uid="{6FA372B7-71D6-43DA-BA4A-00254C32C149}"/>
  </dataValidations>
  <printOptions horizontalCentered="1"/>
  <pageMargins left="0.25" right="0.25" top="0.75" bottom="0.5" header="0.3" footer="0.3"/>
  <pageSetup scale="95" orientation="landscape" r:id="rId1"/>
  <headerFooter>
    <oddHeader>&amp;C&amp;"Times New Roman,Bold"Vermont Department of Disabilities, Aging and Independent Living
Review of HCBS Payment Methodologies and Rates - Provider Survey&amp;R&amp;"Times New Roman,Regular"Page &amp;P of &amp;N</oddHeader>
    <oddFooter>&amp;R&amp;"Times New Roman,Regular" printed &amp;D&amp;L&amp;"Times New Roman,Regular"Questions? Contact Stephen Pawlowski with Health Management Associates at spawlowski@healthmanagement.com or (602) 466-9840.</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P60"/>
  <sheetViews>
    <sheetView zoomScaleNormal="100" zoomScalePageLayoutView="90" workbookViewId="0">
      <pane xSplit="2" ySplit="11" topLeftCell="C12" activePane="bottomRight" state="frozen"/>
      <selection pane="topRight" activeCell="C1" sqref="C1"/>
      <selection pane="bottomLeft" activeCell="A11" sqref="A11"/>
      <selection pane="bottomRight" activeCell="A3" sqref="A3:K3"/>
    </sheetView>
  </sheetViews>
  <sheetFormatPr defaultColWidth="6.7265625" defaultRowHeight="14" x14ac:dyDescent="0.35"/>
  <cols>
    <col min="1" max="1" width="5.453125" style="15" customWidth="1"/>
    <col min="2" max="2" width="30.81640625" style="14" customWidth="1"/>
    <col min="3" max="3" width="5.54296875" style="97" customWidth="1"/>
    <col min="4" max="4" width="11.7265625" style="57" customWidth="1"/>
    <col min="5" max="5" width="8.36328125" style="57" customWidth="1"/>
    <col min="6" max="11" width="8.7265625" style="57" customWidth="1"/>
    <col min="12" max="12" width="6.6328125" style="14" customWidth="1"/>
    <col min="13" max="13" width="6.6328125" style="180" customWidth="1"/>
    <col min="14" max="15" width="6.6328125" style="14" customWidth="1"/>
    <col min="16" max="231" width="9.1796875" style="14" customWidth="1"/>
    <col min="232" max="232" width="4.7265625" style="14" customWidth="1"/>
    <col min="233" max="233" width="24.7265625" style="14" customWidth="1"/>
    <col min="234" max="16384" width="6.7265625" style="14"/>
  </cols>
  <sheetData>
    <row r="1" spans="1:16" x14ac:dyDescent="0.35">
      <c r="A1" s="767" t="str">
        <f>IF(ISBLANK('Contact Info &amp; Revenues'!C7),"",'Contact Info &amp; Revenues'!C7)</f>
        <v/>
      </c>
      <c r="B1" s="767"/>
      <c r="C1" s="767"/>
      <c r="D1" s="767"/>
      <c r="E1" s="767"/>
      <c r="F1" s="767"/>
      <c r="G1" s="767"/>
      <c r="H1" s="767"/>
      <c r="I1" s="767"/>
      <c r="J1" s="767"/>
      <c r="K1" s="767"/>
      <c r="L1" s="767"/>
      <c r="M1" s="767"/>
      <c r="N1" s="767"/>
      <c r="O1" s="767"/>
    </row>
    <row r="2" spans="1:16" ht="9" customHeight="1" x14ac:dyDescent="0.35"/>
    <row r="3" spans="1:16" ht="14.5" customHeight="1" x14ac:dyDescent="0.35">
      <c r="A3" s="791" t="s">
        <v>253</v>
      </c>
      <c r="B3" s="791"/>
      <c r="C3" s="791"/>
      <c r="D3" s="791"/>
      <c r="E3" s="791"/>
      <c r="F3" s="791"/>
      <c r="G3" s="791"/>
      <c r="H3" s="791"/>
      <c r="I3" s="791"/>
      <c r="J3" s="791"/>
      <c r="K3" s="791"/>
    </row>
    <row r="4" spans="1:16" ht="9" customHeight="1" x14ac:dyDescent="0.35">
      <c r="B4" s="183"/>
      <c r="C4" s="98"/>
      <c r="D4" s="183"/>
      <c r="E4" s="183"/>
      <c r="F4" s="183"/>
      <c r="G4" s="183"/>
      <c r="H4" s="183"/>
      <c r="I4" s="183"/>
      <c r="J4" s="183"/>
      <c r="K4" s="183"/>
    </row>
    <row r="5" spans="1:16" x14ac:dyDescent="0.35">
      <c r="B5" s="400" t="s">
        <v>244</v>
      </c>
      <c r="C5" s="99"/>
    </row>
    <row r="6" spans="1:16" x14ac:dyDescent="0.35">
      <c r="B6" s="836" t="s">
        <v>336</v>
      </c>
      <c r="C6" s="836"/>
      <c r="D6" s="836"/>
      <c r="E6" s="836"/>
    </row>
    <row r="7" spans="1:16" ht="14.5" customHeight="1" x14ac:dyDescent="0.35">
      <c r="A7" s="792" t="s">
        <v>0</v>
      </c>
      <c r="B7" s="840" t="s">
        <v>347</v>
      </c>
      <c r="C7" s="842" t="s">
        <v>348</v>
      </c>
      <c r="D7" s="844" t="s">
        <v>349</v>
      </c>
      <c r="E7" s="795" t="s">
        <v>344</v>
      </c>
      <c r="F7" s="796"/>
      <c r="G7" s="796"/>
      <c r="H7" s="796"/>
      <c r="I7" s="796"/>
      <c r="J7" s="796"/>
      <c r="K7" s="796"/>
      <c r="L7" s="795" t="s">
        <v>345</v>
      </c>
      <c r="M7" s="796"/>
      <c r="N7" s="796"/>
      <c r="O7" s="797"/>
      <c r="P7" s="520"/>
    </row>
    <row r="8" spans="1:16" ht="14.5" customHeight="1" x14ac:dyDescent="0.35">
      <c r="A8" s="793"/>
      <c r="B8" s="801"/>
      <c r="C8" s="804"/>
      <c r="D8" s="816"/>
      <c r="E8" s="964" t="s">
        <v>337</v>
      </c>
      <c r="F8" s="788" t="s">
        <v>338</v>
      </c>
      <c r="G8" s="788" t="s">
        <v>339</v>
      </c>
      <c r="H8" s="788" t="s">
        <v>340</v>
      </c>
      <c r="I8" s="788" t="s">
        <v>341</v>
      </c>
      <c r="J8" s="788" t="s">
        <v>342</v>
      </c>
      <c r="K8" s="967" t="s">
        <v>343</v>
      </c>
      <c r="L8" s="809" t="s">
        <v>617</v>
      </c>
      <c r="M8" s="810"/>
      <c r="N8" s="811"/>
      <c r="O8" s="806" t="s">
        <v>616</v>
      </c>
      <c r="P8" s="520"/>
    </row>
    <row r="9" spans="1:16" ht="14.5" customHeight="1" x14ac:dyDescent="0.35">
      <c r="A9" s="793"/>
      <c r="B9" s="801"/>
      <c r="C9" s="804"/>
      <c r="D9" s="816"/>
      <c r="E9" s="965"/>
      <c r="F9" s="789"/>
      <c r="G9" s="789"/>
      <c r="H9" s="789"/>
      <c r="I9" s="789"/>
      <c r="J9" s="789"/>
      <c r="K9" s="968"/>
      <c r="L9" s="798" t="s">
        <v>346</v>
      </c>
      <c r="M9" s="798" t="s">
        <v>614</v>
      </c>
      <c r="N9" s="798" t="s">
        <v>615</v>
      </c>
      <c r="O9" s="807"/>
      <c r="P9" s="180"/>
    </row>
    <row r="10" spans="1:16" ht="69" customHeight="1" x14ac:dyDescent="0.35">
      <c r="A10" s="794"/>
      <c r="B10" s="841"/>
      <c r="C10" s="843"/>
      <c r="D10" s="845"/>
      <c r="E10" s="965"/>
      <c r="F10" s="966"/>
      <c r="G10" s="966"/>
      <c r="H10" s="966"/>
      <c r="I10" s="966"/>
      <c r="J10" s="966"/>
      <c r="K10" s="968"/>
      <c r="L10" s="799"/>
      <c r="M10" s="799"/>
      <c r="N10" s="799"/>
      <c r="O10" s="808"/>
      <c r="P10" s="180"/>
    </row>
    <row r="11" spans="1:16" ht="14" customHeight="1" x14ac:dyDescent="0.35">
      <c r="A11" s="525" t="s">
        <v>78</v>
      </c>
      <c r="B11" s="403" t="s">
        <v>257</v>
      </c>
      <c r="C11" s="404">
        <v>1</v>
      </c>
      <c r="D11" s="405">
        <v>36000</v>
      </c>
      <c r="E11" s="405">
        <v>2682</v>
      </c>
      <c r="F11" s="405">
        <v>394</v>
      </c>
      <c r="G11" s="405">
        <v>720</v>
      </c>
      <c r="H11" s="405">
        <v>4800</v>
      </c>
      <c r="I11" s="405"/>
      <c r="J11" s="405"/>
      <c r="K11" s="406">
        <v>2250</v>
      </c>
      <c r="L11" s="407">
        <v>0.6</v>
      </c>
      <c r="M11" s="407">
        <v>0.4</v>
      </c>
      <c r="N11" s="407"/>
      <c r="O11" s="526"/>
      <c r="P11" s="180"/>
    </row>
    <row r="12" spans="1:16" x14ac:dyDescent="0.35">
      <c r="A12" s="527">
        <v>1</v>
      </c>
      <c r="B12" s="187" t="s">
        <v>240</v>
      </c>
      <c r="C12" s="100"/>
      <c r="D12" s="58"/>
      <c r="E12" s="58"/>
      <c r="F12" s="58"/>
      <c r="G12" s="58"/>
      <c r="H12" s="58"/>
      <c r="I12" s="58"/>
      <c r="J12" s="58"/>
      <c r="K12" s="351"/>
      <c r="L12" s="352"/>
      <c r="M12" s="352"/>
      <c r="N12" s="352"/>
      <c r="O12" s="528"/>
      <c r="P12" s="180" t="str">
        <f>IF(AND(SUM(L12:O12)&gt;0,SUM(L12:O12)&lt;&gt;1),"Error: allocation of time does not equal 100%","")</f>
        <v/>
      </c>
    </row>
    <row r="13" spans="1:16" x14ac:dyDescent="0.35">
      <c r="A13" s="508">
        <v>2</v>
      </c>
      <c r="B13" s="187" t="s">
        <v>241</v>
      </c>
      <c r="C13" s="100"/>
      <c r="D13" s="58"/>
      <c r="E13" s="58"/>
      <c r="F13" s="58"/>
      <c r="G13" s="58"/>
      <c r="H13" s="58"/>
      <c r="I13" s="58"/>
      <c r="J13" s="58"/>
      <c r="K13" s="351"/>
      <c r="L13" s="352"/>
      <c r="M13" s="352"/>
      <c r="N13" s="352"/>
      <c r="O13" s="528"/>
      <c r="P13" s="180" t="str">
        <f t="shared" ref="P13:P58" si="0">IF(AND(SUM(L13:O13)&gt;0,SUM(L13:O13)&lt;&gt;1),"Error: allocation of time does not equal 100%","")</f>
        <v/>
      </c>
    </row>
    <row r="14" spans="1:16" x14ac:dyDescent="0.35">
      <c r="A14" s="508">
        <v>3</v>
      </c>
      <c r="B14" s="187" t="s">
        <v>242</v>
      </c>
      <c r="C14" s="100"/>
      <c r="D14" s="58"/>
      <c r="E14" s="58"/>
      <c r="F14" s="58"/>
      <c r="G14" s="58"/>
      <c r="H14" s="58"/>
      <c r="I14" s="58"/>
      <c r="J14" s="58"/>
      <c r="K14" s="351"/>
      <c r="L14" s="352"/>
      <c r="M14" s="352"/>
      <c r="N14" s="352"/>
      <c r="O14" s="528"/>
      <c r="P14" s="180" t="str">
        <f t="shared" si="0"/>
        <v/>
      </c>
    </row>
    <row r="15" spans="1:16" x14ac:dyDescent="0.35">
      <c r="A15" s="508">
        <v>4</v>
      </c>
      <c r="B15" s="59"/>
      <c r="C15" s="100"/>
      <c r="D15" s="58"/>
      <c r="E15" s="58"/>
      <c r="F15" s="58"/>
      <c r="G15" s="58"/>
      <c r="H15" s="58"/>
      <c r="I15" s="58"/>
      <c r="J15" s="58"/>
      <c r="K15" s="351"/>
      <c r="L15" s="352"/>
      <c r="M15" s="352"/>
      <c r="N15" s="352"/>
      <c r="O15" s="528"/>
      <c r="P15" s="180" t="str">
        <f t="shared" si="0"/>
        <v/>
      </c>
    </row>
    <row r="16" spans="1:16" x14ac:dyDescent="0.35">
      <c r="A16" s="508">
        <v>5</v>
      </c>
      <c r="B16" s="59"/>
      <c r="C16" s="100"/>
      <c r="D16" s="58"/>
      <c r="E16" s="58"/>
      <c r="F16" s="58"/>
      <c r="G16" s="58"/>
      <c r="H16" s="58"/>
      <c r="I16" s="58"/>
      <c r="J16" s="58"/>
      <c r="K16" s="351"/>
      <c r="L16" s="352"/>
      <c r="M16" s="352"/>
      <c r="N16" s="352"/>
      <c r="O16" s="528"/>
      <c r="P16" s="180" t="str">
        <f t="shared" si="0"/>
        <v/>
      </c>
    </row>
    <row r="17" spans="1:16" x14ac:dyDescent="0.35">
      <c r="A17" s="508">
        <v>6</v>
      </c>
      <c r="B17" s="59"/>
      <c r="C17" s="100"/>
      <c r="D17" s="58"/>
      <c r="E17" s="58"/>
      <c r="F17" s="58"/>
      <c r="G17" s="58"/>
      <c r="H17" s="58"/>
      <c r="I17" s="58"/>
      <c r="J17" s="58"/>
      <c r="K17" s="351"/>
      <c r="L17" s="352"/>
      <c r="M17" s="352"/>
      <c r="N17" s="352"/>
      <c r="O17" s="528"/>
      <c r="P17" s="180" t="str">
        <f t="shared" si="0"/>
        <v/>
      </c>
    </row>
    <row r="18" spans="1:16" x14ac:dyDescent="0.35">
      <c r="A18" s="508">
        <v>7</v>
      </c>
      <c r="B18" s="59"/>
      <c r="C18" s="100"/>
      <c r="D18" s="58"/>
      <c r="E18" s="58"/>
      <c r="F18" s="58"/>
      <c r="G18" s="58"/>
      <c r="H18" s="58"/>
      <c r="I18" s="58"/>
      <c r="J18" s="58"/>
      <c r="K18" s="351"/>
      <c r="L18" s="352"/>
      <c r="M18" s="352"/>
      <c r="N18" s="352"/>
      <c r="O18" s="528"/>
      <c r="P18" s="180" t="str">
        <f>IF(AND(SUM(L18:O18)&gt;0,SUM(L18:O18)&lt;&gt;1),"Error: allocation of time does not equal 100%","")</f>
        <v/>
      </c>
    </row>
    <row r="19" spans="1:16" x14ac:dyDescent="0.35">
      <c r="A19" s="508">
        <v>8</v>
      </c>
      <c r="B19" s="59"/>
      <c r="C19" s="100"/>
      <c r="D19" s="58"/>
      <c r="E19" s="58"/>
      <c r="F19" s="58"/>
      <c r="G19" s="58"/>
      <c r="H19" s="58"/>
      <c r="I19" s="58"/>
      <c r="J19" s="58"/>
      <c r="K19" s="351"/>
      <c r="L19" s="352"/>
      <c r="M19" s="352"/>
      <c r="N19" s="352"/>
      <c r="O19" s="528"/>
      <c r="P19" s="180" t="str">
        <f t="shared" si="0"/>
        <v/>
      </c>
    </row>
    <row r="20" spans="1:16" x14ac:dyDescent="0.35">
      <c r="A20" s="508">
        <v>9</v>
      </c>
      <c r="B20" s="59"/>
      <c r="C20" s="100"/>
      <c r="D20" s="58"/>
      <c r="E20" s="58"/>
      <c r="F20" s="58"/>
      <c r="G20" s="58"/>
      <c r="H20" s="58"/>
      <c r="I20" s="58"/>
      <c r="J20" s="58"/>
      <c r="K20" s="351"/>
      <c r="L20" s="352"/>
      <c r="M20" s="352"/>
      <c r="N20" s="352"/>
      <c r="O20" s="528"/>
      <c r="P20" s="180" t="str">
        <f t="shared" si="0"/>
        <v/>
      </c>
    </row>
    <row r="21" spans="1:16" x14ac:dyDescent="0.35">
      <c r="A21" s="508">
        <v>10</v>
      </c>
      <c r="B21" s="59"/>
      <c r="C21" s="100"/>
      <c r="D21" s="58"/>
      <c r="E21" s="58"/>
      <c r="F21" s="58"/>
      <c r="G21" s="58"/>
      <c r="H21" s="58"/>
      <c r="I21" s="58"/>
      <c r="J21" s="58"/>
      <c r="K21" s="351"/>
      <c r="L21" s="352"/>
      <c r="M21" s="352"/>
      <c r="N21" s="352"/>
      <c r="O21" s="528"/>
      <c r="P21" s="180" t="str">
        <f t="shared" si="0"/>
        <v/>
      </c>
    </row>
    <row r="22" spans="1:16" x14ac:dyDescent="0.35">
      <c r="A22" s="508">
        <v>11</v>
      </c>
      <c r="B22" s="59"/>
      <c r="C22" s="100"/>
      <c r="D22" s="58"/>
      <c r="E22" s="58"/>
      <c r="F22" s="58"/>
      <c r="G22" s="58"/>
      <c r="H22" s="58"/>
      <c r="I22" s="58"/>
      <c r="J22" s="58"/>
      <c r="K22" s="351"/>
      <c r="L22" s="352"/>
      <c r="M22" s="352"/>
      <c r="N22" s="352"/>
      <c r="O22" s="528"/>
      <c r="P22" s="180" t="str">
        <f t="shared" si="0"/>
        <v/>
      </c>
    </row>
    <row r="23" spans="1:16" x14ac:dyDescent="0.35">
      <c r="A23" s="508">
        <v>12</v>
      </c>
      <c r="B23" s="59"/>
      <c r="C23" s="100"/>
      <c r="D23" s="58"/>
      <c r="E23" s="58"/>
      <c r="F23" s="58"/>
      <c r="G23" s="58"/>
      <c r="H23" s="58"/>
      <c r="I23" s="58"/>
      <c r="J23" s="58"/>
      <c r="K23" s="351"/>
      <c r="L23" s="352"/>
      <c r="M23" s="352"/>
      <c r="N23" s="352"/>
      <c r="O23" s="528"/>
      <c r="P23" s="180" t="str">
        <f t="shared" si="0"/>
        <v/>
      </c>
    </row>
    <row r="24" spans="1:16" x14ac:dyDescent="0.35">
      <c r="A24" s="508">
        <v>13</v>
      </c>
      <c r="B24" s="59"/>
      <c r="C24" s="100"/>
      <c r="D24" s="58"/>
      <c r="E24" s="58"/>
      <c r="F24" s="58"/>
      <c r="G24" s="58"/>
      <c r="H24" s="58"/>
      <c r="I24" s="58"/>
      <c r="J24" s="58"/>
      <c r="K24" s="351"/>
      <c r="L24" s="352"/>
      <c r="M24" s="352"/>
      <c r="N24" s="352"/>
      <c r="O24" s="528"/>
      <c r="P24" s="180" t="str">
        <f t="shared" si="0"/>
        <v/>
      </c>
    </row>
    <row r="25" spans="1:16" x14ac:dyDescent="0.35">
      <c r="A25" s="508">
        <v>14</v>
      </c>
      <c r="B25" s="59"/>
      <c r="C25" s="100"/>
      <c r="D25" s="58"/>
      <c r="E25" s="58"/>
      <c r="F25" s="58"/>
      <c r="G25" s="58"/>
      <c r="H25" s="58"/>
      <c r="I25" s="58"/>
      <c r="J25" s="58"/>
      <c r="K25" s="351"/>
      <c r="L25" s="352"/>
      <c r="M25" s="352"/>
      <c r="N25" s="352"/>
      <c r="O25" s="528"/>
      <c r="P25" s="180" t="str">
        <f t="shared" si="0"/>
        <v/>
      </c>
    </row>
    <row r="26" spans="1:16" x14ac:dyDescent="0.35">
      <c r="A26" s="508">
        <v>15</v>
      </c>
      <c r="B26" s="59"/>
      <c r="C26" s="100"/>
      <c r="D26" s="58"/>
      <c r="E26" s="58"/>
      <c r="F26" s="58"/>
      <c r="G26" s="58"/>
      <c r="H26" s="58"/>
      <c r="I26" s="58"/>
      <c r="J26" s="58"/>
      <c r="K26" s="351"/>
      <c r="L26" s="352"/>
      <c r="M26" s="352"/>
      <c r="N26" s="352"/>
      <c r="O26" s="528"/>
      <c r="P26" s="180" t="str">
        <f t="shared" si="0"/>
        <v/>
      </c>
    </row>
    <row r="27" spans="1:16" x14ac:dyDescent="0.35">
      <c r="A27" s="508">
        <v>16</v>
      </c>
      <c r="B27" s="59"/>
      <c r="C27" s="100"/>
      <c r="D27" s="58"/>
      <c r="E27" s="58"/>
      <c r="F27" s="58"/>
      <c r="G27" s="58"/>
      <c r="H27" s="58"/>
      <c r="I27" s="58"/>
      <c r="J27" s="58"/>
      <c r="K27" s="351"/>
      <c r="L27" s="352"/>
      <c r="M27" s="352"/>
      <c r="N27" s="352"/>
      <c r="O27" s="528"/>
      <c r="P27" s="180" t="str">
        <f t="shared" si="0"/>
        <v/>
      </c>
    </row>
    <row r="28" spans="1:16" x14ac:dyDescent="0.35">
      <c r="A28" s="508">
        <v>17</v>
      </c>
      <c r="B28" s="59"/>
      <c r="C28" s="100"/>
      <c r="D28" s="58"/>
      <c r="E28" s="58"/>
      <c r="F28" s="58"/>
      <c r="G28" s="58"/>
      <c r="H28" s="58"/>
      <c r="I28" s="58"/>
      <c r="J28" s="58"/>
      <c r="K28" s="351"/>
      <c r="L28" s="352"/>
      <c r="M28" s="352"/>
      <c r="N28" s="352"/>
      <c r="O28" s="528"/>
      <c r="P28" s="180" t="str">
        <f t="shared" si="0"/>
        <v/>
      </c>
    </row>
    <row r="29" spans="1:16" x14ac:dyDescent="0.35">
      <c r="A29" s="508">
        <v>18</v>
      </c>
      <c r="B29" s="59"/>
      <c r="C29" s="100"/>
      <c r="D29" s="58"/>
      <c r="E29" s="58"/>
      <c r="F29" s="58"/>
      <c r="G29" s="58"/>
      <c r="H29" s="58"/>
      <c r="I29" s="58"/>
      <c r="J29" s="58"/>
      <c r="K29" s="351"/>
      <c r="L29" s="352"/>
      <c r="M29" s="352"/>
      <c r="N29" s="352"/>
      <c r="O29" s="528"/>
      <c r="P29" s="180" t="str">
        <f t="shared" si="0"/>
        <v/>
      </c>
    </row>
    <row r="30" spans="1:16" x14ac:dyDescent="0.35">
      <c r="A30" s="508">
        <v>19</v>
      </c>
      <c r="B30" s="59"/>
      <c r="C30" s="100"/>
      <c r="D30" s="58"/>
      <c r="E30" s="58"/>
      <c r="F30" s="58"/>
      <c r="G30" s="58"/>
      <c r="H30" s="58"/>
      <c r="I30" s="58"/>
      <c r="J30" s="58"/>
      <c r="K30" s="351"/>
      <c r="L30" s="352"/>
      <c r="M30" s="352"/>
      <c r="N30" s="352"/>
      <c r="O30" s="528"/>
      <c r="P30" s="180" t="str">
        <f t="shared" si="0"/>
        <v/>
      </c>
    </row>
    <row r="31" spans="1:16" x14ac:dyDescent="0.35">
      <c r="A31" s="508">
        <v>20</v>
      </c>
      <c r="B31" s="59"/>
      <c r="C31" s="100"/>
      <c r="D31" s="58"/>
      <c r="E31" s="58"/>
      <c r="F31" s="58"/>
      <c r="G31" s="58"/>
      <c r="H31" s="58"/>
      <c r="I31" s="58"/>
      <c r="J31" s="58"/>
      <c r="K31" s="351"/>
      <c r="L31" s="352"/>
      <c r="M31" s="352"/>
      <c r="N31" s="352"/>
      <c r="O31" s="528"/>
      <c r="P31" s="180" t="str">
        <f t="shared" si="0"/>
        <v/>
      </c>
    </row>
    <row r="32" spans="1:16" x14ac:dyDescent="0.35">
      <c r="A32" s="508">
        <v>21</v>
      </c>
      <c r="B32" s="59"/>
      <c r="C32" s="100"/>
      <c r="D32" s="58"/>
      <c r="E32" s="58"/>
      <c r="F32" s="58"/>
      <c r="G32" s="58"/>
      <c r="H32" s="58"/>
      <c r="I32" s="58"/>
      <c r="J32" s="58"/>
      <c r="K32" s="351"/>
      <c r="L32" s="352"/>
      <c r="M32" s="352"/>
      <c r="N32" s="352"/>
      <c r="O32" s="528"/>
      <c r="P32" s="180" t="str">
        <f t="shared" si="0"/>
        <v/>
      </c>
    </row>
    <row r="33" spans="1:16" x14ac:dyDescent="0.35">
      <c r="A33" s="508">
        <v>22</v>
      </c>
      <c r="B33" s="59"/>
      <c r="C33" s="100"/>
      <c r="D33" s="58"/>
      <c r="E33" s="58"/>
      <c r="F33" s="58"/>
      <c r="G33" s="58"/>
      <c r="H33" s="58"/>
      <c r="I33" s="58"/>
      <c r="J33" s="58"/>
      <c r="K33" s="351"/>
      <c r="L33" s="352"/>
      <c r="M33" s="352"/>
      <c r="N33" s="352"/>
      <c r="O33" s="528"/>
      <c r="P33" s="180" t="str">
        <f t="shared" si="0"/>
        <v/>
      </c>
    </row>
    <row r="34" spans="1:16" x14ac:dyDescent="0.35">
      <c r="A34" s="508">
        <v>23</v>
      </c>
      <c r="B34" s="59"/>
      <c r="C34" s="100"/>
      <c r="D34" s="58"/>
      <c r="E34" s="58"/>
      <c r="F34" s="58"/>
      <c r="G34" s="58"/>
      <c r="H34" s="58"/>
      <c r="I34" s="58"/>
      <c r="J34" s="58"/>
      <c r="K34" s="351"/>
      <c r="L34" s="592"/>
      <c r="M34" s="592"/>
      <c r="N34" s="592"/>
      <c r="O34" s="593"/>
      <c r="P34" s="180" t="str">
        <f t="shared" si="0"/>
        <v/>
      </c>
    </row>
    <row r="35" spans="1:16" x14ac:dyDescent="0.35">
      <c r="A35" s="508">
        <v>24</v>
      </c>
      <c r="B35" s="61"/>
      <c r="C35" s="591"/>
      <c r="D35" s="181"/>
      <c r="E35" s="181"/>
      <c r="F35" s="181"/>
      <c r="G35" s="181"/>
      <c r="H35" s="181"/>
      <c r="I35" s="181"/>
      <c r="J35" s="181"/>
      <c r="K35" s="590"/>
      <c r="L35" s="352"/>
      <c r="M35" s="352"/>
      <c r="N35" s="352"/>
      <c r="O35" s="528"/>
      <c r="P35" s="180" t="str">
        <f t="shared" si="0"/>
        <v/>
      </c>
    </row>
    <row r="36" spans="1:16" x14ac:dyDescent="0.35">
      <c r="A36" s="527">
        <v>25</v>
      </c>
      <c r="B36" s="59"/>
      <c r="C36" s="100"/>
      <c r="D36" s="58"/>
      <c r="E36" s="58"/>
      <c r="F36" s="58"/>
      <c r="G36" s="58"/>
      <c r="H36" s="58"/>
      <c r="I36" s="58"/>
      <c r="J36" s="58"/>
      <c r="K36" s="351"/>
      <c r="L36" s="352"/>
      <c r="M36" s="352"/>
      <c r="N36" s="352"/>
      <c r="O36" s="528"/>
      <c r="P36" s="180" t="str">
        <f t="shared" si="0"/>
        <v/>
      </c>
    </row>
    <row r="37" spans="1:16" x14ac:dyDescent="0.35">
      <c r="A37" s="508">
        <v>26</v>
      </c>
      <c r="B37" s="59"/>
      <c r="C37" s="100"/>
      <c r="D37" s="58"/>
      <c r="E37" s="58"/>
      <c r="F37" s="58"/>
      <c r="G37" s="58"/>
      <c r="H37" s="58"/>
      <c r="I37" s="58"/>
      <c r="J37" s="58"/>
      <c r="K37" s="351"/>
      <c r="L37" s="352"/>
      <c r="M37" s="352"/>
      <c r="N37" s="352"/>
      <c r="O37" s="528"/>
      <c r="P37" s="180" t="str">
        <f t="shared" si="0"/>
        <v/>
      </c>
    </row>
    <row r="38" spans="1:16" x14ac:dyDescent="0.35">
      <c r="A38" s="508">
        <v>27</v>
      </c>
      <c r="B38" s="59"/>
      <c r="C38" s="100"/>
      <c r="D38" s="58"/>
      <c r="E38" s="58"/>
      <c r="F38" s="58"/>
      <c r="G38" s="58"/>
      <c r="H38" s="58"/>
      <c r="I38" s="58"/>
      <c r="J38" s="58"/>
      <c r="K38" s="351"/>
      <c r="L38" s="352"/>
      <c r="M38" s="352"/>
      <c r="N38" s="352"/>
      <c r="O38" s="528"/>
      <c r="P38" s="180" t="str">
        <f t="shared" si="0"/>
        <v/>
      </c>
    </row>
    <row r="39" spans="1:16" x14ac:dyDescent="0.35">
      <c r="A39" s="508">
        <v>28</v>
      </c>
      <c r="B39" s="59"/>
      <c r="C39" s="100"/>
      <c r="D39" s="58"/>
      <c r="E39" s="58"/>
      <c r="F39" s="58"/>
      <c r="G39" s="58"/>
      <c r="H39" s="58"/>
      <c r="I39" s="58"/>
      <c r="J39" s="58"/>
      <c r="K39" s="351"/>
      <c r="L39" s="352"/>
      <c r="M39" s="352"/>
      <c r="N39" s="352"/>
      <c r="O39" s="528"/>
      <c r="P39" s="180" t="str">
        <f t="shared" si="0"/>
        <v/>
      </c>
    </row>
    <row r="40" spans="1:16" x14ac:dyDescent="0.35">
      <c r="A40" s="508">
        <v>29</v>
      </c>
      <c r="B40" s="59"/>
      <c r="C40" s="100"/>
      <c r="D40" s="58"/>
      <c r="E40" s="58"/>
      <c r="F40" s="58"/>
      <c r="G40" s="58"/>
      <c r="H40" s="58"/>
      <c r="I40" s="58"/>
      <c r="J40" s="58"/>
      <c r="K40" s="351"/>
      <c r="L40" s="352"/>
      <c r="M40" s="352"/>
      <c r="N40" s="352"/>
      <c r="O40" s="528"/>
      <c r="P40" s="180" t="str">
        <f t="shared" si="0"/>
        <v/>
      </c>
    </row>
    <row r="41" spans="1:16" x14ac:dyDescent="0.35">
      <c r="A41" s="508">
        <v>30</v>
      </c>
      <c r="B41" s="59"/>
      <c r="C41" s="100"/>
      <c r="D41" s="58"/>
      <c r="E41" s="58"/>
      <c r="F41" s="58"/>
      <c r="G41" s="58"/>
      <c r="H41" s="58"/>
      <c r="I41" s="58"/>
      <c r="J41" s="58"/>
      <c r="K41" s="351"/>
      <c r="L41" s="352"/>
      <c r="M41" s="352"/>
      <c r="N41" s="352"/>
      <c r="O41" s="528"/>
      <c r="P41" s="180" t="str">
        <f t="shared" si="0"/>
        <v/>
      </c>
    </row>
    <row r="42" spans="1:16" x14ac:dyDescent="0.35">
      <c r="A42" s="508">
        <v>31</v>
      </c>
      <c r="B42" s="59"/>
      <c r="C42" s="100"/>
      <c r="D42" s="58"/>
      <c r="E42" s="58"/>
      <c r="F42" s="58"/>
      <c r="G42" s="58"/>
      <c r="H42" s="58"/>
      <c r="I42" s="58"/>
      <c r="J42" s="58"/>
      <c r="K42" s="351"/>
      <c r="L42" s="352"/>
      <c r="M42" s="352"/>
      <c r="N42" s="352"/>
      <c r="O42" s="528"/>
      <c r="P42" s="180" t="str">
        <f t="shared" si="0"/>
        <v/>
      </c>
    </row>
    <row r="43" spans="1:16" x14ac:dyDescent="0.35">
      <c r="A43" s="508">
        <v>32</v>
      </c>
      <c r="B43" s="59"/>
      <c r="C43" s="100"/>
      <c r="D43" s="58"/>
      <c r="E43" s="58"/>
      <c r="F43" s="58"/>
      <c r="G43" s="58"/>
      <c r="H43" s="58"/>
      <c r="I43" s="58"/>
      <c r="J43" s="58"/>
      <c r="K43" s="351"/>
      <c r="L43" s="352"/>
      <c r="M43" s="352"/>
      <c r="N43" s="352"/>
      <c r="O43" s="528"/>
      <c r="P43" s="180" t="str">
        <f t="shared" si="0"/>
        <v/>
      </c>
    </row>
    <row r="44" spans="1:16" x14ac:dyDescent="0.35">
      <c r="A44" s="508">
        <v>33</v>
      </c>
      <c r="B44" s="59"/>
      <c r="C44" s="100"/>
      <c r="D44" s="58"/>
      <c r="E44" s="58"/>
      <c r="F44" s="58"/>
      <c r="G44" s="58"/>
      <c r="H44" s="58"/>
      <c r="I44" s="58"/>
      <c r="J44" s="58"/>
      <c r="K44" s="351"/>
      <c r="L44" s="352"/>
      <c r="M44" s="352"/>
      <c r="N44" s="352"/>
      <c r="O44" s="528"/>
      <c r="P44" s="180" t="str">
        <f t="shared" si="0"/>
        <v/>
      </c>
    </row>
    <row r="45" spans="1:16" x14ac:dyDescent="0.35">
      <c r="A45" s="508">
        <v>34</v>
      </c>
      <c r="B45" s="59"/>
      <c r="C45" s="100"/>
      <c r="D45" s="58"/>
      <c r="E45" s="58"/>
      <c r="F45" s="58"/>
      <c r="G45" s="58"/>
      <c r="H45" s="58"/>
      <c r="I45" s="58"/>
      <c r="J45" s="58"/>
      <c r="K45" s="351"/>
      <c r="L45" s="352"/>
      <c r="M45" s="352"/>
      <c r="N45" s="352"/>
      <c r="O45" s="528"/>
      <c r="P45" s="180" t="str">
        <f t="shared" si="0"/>
        <v/>
      </c>
    </row>
    <row r="46" spans="1:16" x14ac:dyDescent="0.35">
      <c r="A46" s="508">
        <v>35</v>
      </c>
      <c r="B46" s="59"/>
      <c r="C46" s="100"/>
      <c r="D46" s="58"/>
      <c r="E46" s="58"/>
      <c r="F46" s="58"/>
      <c r="G46" s="58"/>
      <c r="H46" s="58"/>
      <c r="I46" s="58"/>
      <c r="J46" s="58"/>
      <c r="K46" s="351"/>
      <c r="L46" s="352"/>
      <c r="M46" s="352"/>
      <c r="N46" s="352"/>
      <c r="O46" s="528"/>
      <c r="P46" s="180" t="str">
        <f t="shared" si="0"/>
        <v/>
      </c>
    </row>
    <row r="47" spans="1:16" x14ac:dyDescent="0.35">
      <c r="A47" s="508">
        <v>36</v>
      </c>
      <c r="B47" s="59"/>
      <c r="C47" s="100"/>
      <c r="D47" s="58"/>
      <c r="E47" s="58"/>
      <c r="F47" s="58"/>
      <c r="G47" s="58"/>
      <c r="H47" s="58"/>
      <c r="I47" s="58"/>
      <c r="J47" s="58"/>
      <c r="K47" s="351"/>
      <c r="L47" s="352"/>
      <c r="M47" s="352"/>
      <c r="N47" s="352"/>
      <c r="O47" s="528"/>
      <c r="P47" s="180" t="str">
        <f t="shared" si="0"/>
        <v/>
      </c>
    </row>
    <row r="48" spans="1:16" x14ac:dyDescent="0.35">
      <c r="A48" s="508">
        <v>37</v>
      </c>
      <c r="B48" s="59"/>
      <c r="C48" s="100"/>
      <c r="D48" s="58"/>
      <c r="E48" s="58"/>
      <c r="F48" s="58"/>
      <c r="G48" s="58"/>
      <c r="H48" s="58"/>
      <c r="I48" s="58"/>
      <c r="J48" s="58"/>
      <c r="K48" s="351"/>
      <c r="L48" s="352"/>
      <c r="M48" s="352"/>
      <c r="N48" s="352"/>
      <c r="O48" s="528"/>
      <c r="P48" s="180" t="str">
        <f t="shared" si="0"/>
        <v/>
      </c>
    </row>
    <row r="49" spans="1:16" x14ac:dyDescent="0.35">
      <c r="A49" s="508">
        <v>38</v>
      </c>
      <c r="B49" s="59"/>
      <c r="C49" s="100"/>
      <c r="D49" s="58"/>
      <c r="E49" s="58"/>
      <c r="F49" s="58"/>
      <c r="G49" s="58"/>
      <c r="H49" s="58"/>
      <c r="I49" s="58"/>
      <c r="J49" s="58"/>
      <c r="K49" s="351"/>
      <c r="L49" s="352"/>
      <c r="M49" s="352"/>
      <c r="N49" s="352"/>
      <c r="O49" s="528"/>
      <c r="P49" s="180" t="str">
        <f t="shared" si="0"/>
        <v/>
      </c>
    </row>
    <row r="50" spans="1:16" x14ac:dyDescent="0.35">
      <c r="A50" s="508">
        <v>39</v>
      </c>
      <c r="B50" s="59"/>
      <c r="C50" s="100"/>
      <c r="D50" s="58"/>
      <c r="E50" s="58"/>
      <c r="F50" s="58"/>
      <c r="G50" s="58"/>
      <c r="H50" s="58"/>
      <c r="I50" s="58"/>
      <c r="J50" s="58"/>
      <c r="K50" s="351"/>
      <c r="L50" s="352"/>
      <c r="M50" s="352"/>
      <c r="N50" s="352"/>
      <c r="O50" s="528"/>
      <c r="P50" s="180" t="str">
        <f t="shared" si="0"/>
        <v/>
      </c>
    </row>
    <row r="51" spans="1:16" x14ac:dyDescent="0.35">
      <c r="A51" s="508">
        <v>40</v>
      </c>
      <c r="B51" s="59"/>
      <c r="C51" s="100"/>
      <c r="D51" s="58"/>
      <c r="E51" s="58"/>
      <c r="F51" s="58"/>
      <c r="G51" s="58"/>
      <c r="H51" s="58"/>
      <c r="I51" s="58"/>
      <c r="J51" s="58"/>
      <c r="K51" s="351"/>
      <c r="L51" s="352"/>
      <c r="M51" s="352"/>
      <c r="N51" s="352"/>
      <c r="O51" s="528"/>
      <c r="P51" s="180" t="str">
        <f t="shared" si="0"/>
        <v/>
      </c>
    </row>
    <row r="52" spans="1:16" x14ac:dyDescent="0.35">
      <c r="A52" s="508">
        <v>41</v>
      </c>
      <c r="B52" s="59"/>
      <c r="C52" s="100"/>
      <c r="D52" s="58"/>
      <c r="E52" s="58"/>
      <c r="F52" s="58"/>
      <c r="G52" s="58"/>
      <c r="H52" s="58"/>
      <c r="I52" s="58"/>
      <c r="J52" s="58"/>
      <c r="K52" s="351"/>
      <c r="L52" s="352"/>
      <c r="M52" s="352"/>
      <c r="N52" s="352"/>
      <c r="O52" s="528"/>
      <c r="P52" s="180" t="str">
        <f t="shared" si="0"/>
        <v/>
      </c>
    </row>
    <row r="53" spans="1:16" x14ac:dyDescent="0.35">
      <c r="A53" s="508">
        <v>42</v>
      </c>
      <c r="B53" s="59"/>
      <c r="C53" s="100"/>
      <c r="D53" s="58"/>
      <c r="E53" s="58"/>
      <c r="F53" s="58"/>
      <c r="G53" s="58"/>
      <c r="H53" s="58"/>
      <c r="I53" s="58"/>
      <c r="J53" s="58"/>
      <c r="K53" s="351"/>
      <c r="L53" s="352"/>
      <c r="M53" s="352"/>
      <c r="N53" s="352"/>
      <c r="O53" s="528"/>
      <c r="P53" s="180" t="str">
        <f t="shared" si="0"/>
        <v/>
      </c>
    </row>
    <row r="54" spans="1:16" x14ac:dyDescent="0.35">
      <c r="A54" s="508">
        <v>43</v>
      </c>
      <c r="B54" s="59"/>
      <c r="C54" s="100"/>
      <c r="D54" s="58"/>
      <c r="E54" s="58"/>
      <c r="F54" s="58"/>
      <c r="G54" s="58"/>
      <c r="H54" s="58"/>
      <c r="I54" s="58"/>
      <c r="J54" s="58"/>
      <c r="K54" s="351"/>
      <c r="L54" s="352"/>
      <c r="M54" s="352"/>
      <c r="N54" s="352"/>
      <c r="O54" s="528"/>
      <c r="P54" s="180" t="str">
        <f t="shared" si="0"/>
        <v/>
      </c>
    </row>
    <row r="55" spans="1:16" x14ac:dyDescent="0.35">
      <c r="A55" s="508">
        <v>44</v>
      </c>
      <c r="B55" s="59"/>
      <c r="C55" s="100"/>
      <c r="D55" s="58"/>
      <c r="E55" s="58"/>
      <c r="F55" s="58"/>
      <c r="G55" s="58"/>
      <c r="H55" s="58"/>
      <c r="I55" s="58"/>
      <c r="J55" s="58"/>
      <c r="K55" s="351"/>
      <c r="L55" s="352"/>
      <c r="M55" s="352"/>
      <c r="N55" s="352"/>
      <c r="O55" s="528"/>
      <c r="P55" s="180" t="str">
        <f t="shared" si="0"/>
        <v/>
      </c>
    </row>
    <row r="56" spans="1:16" x14ac:dyDescent="0.35">
      <c r="A56" s="508">
        <v>45</v>
      </c>
      <c r="B56" s="59"/>
      <c r="C56" s="100"/>
      <c r="D56" s="58"/>
      <c r="E56" s="58"/>
      <c r="F56" s="58"/>
      <c r="G56" s="58"/>
      <c r="H56" s="58"/>
      <c r="I56" s="58"/>
      <c r="J56" s="58"/>
      <c r="K56" s="351"/>
      <c r="L56" s="352"/>
      <c r="M56" s="352"/>
      <c r="N56" s="352"/>
      <c r="O56" s="528"/>
      <c r="P56" s="180" t="str">
        <f t="shared" si="0"/>
        <v/>
      </c>
    </row>
    <row r="57" spans="1:16" x14ac:dyDescent="0.35">
      <c r="A57" s="508">
        <v>46</v>
      </c>
      <c r="B57" s="59"/>
      <c r="C57" s="100"/>
      <c r="D57" s="58"/>
      <c r="E57" s="58"/>
      <c r="F57" s="58"/>
      <c r="G57" s="58"/>
      <c r="H57" s="58"/>
      <c r="I57" s="58"/>
      <c r="J57" s="58"/>
      <c r="K57" s="351"/>
      <c r="L57" s="352"/>
      <c r="M57" s="352"/>
      <c r="N57" s="352"/>
      <c r="O57" s="528"/>
      <c r="P57" s="180" t="str">
        <f t="shared" si="0"/>
        <v/>
      </c>
    </row>
    <row r="58" spans="1:16" x14ac:dyDescent="0.35">
      <c r="A58" s="508">
        <v>47</v>
      </c>
      <c r="B58" s="59"/>
      <c r="C58" s="100"/>
      <c r="D58" s="58"/>
      <c r="E58" s="58"/>
      <c r="F58" s="58"/>
      <c r="G58" s="58"/>
      <c r="H58" s="58"/>
      <c r="I58" s="58"/>
      <c r="J58" s="58"/>
      <c r="K58" s="351"/>
      <c r="L58" s="352"/>
      <c r="M58" s="352"/>
      <c r="N58" s="352"/>
      <c r="O58" s="528"/>
      <c r="P58" s="180" t="str">
        <f t="shared" ref="P58:P60" si="1">IF(AND(SUM(L58:O58)&gt;0,SUM(L58:O58)&lt;&gt;1),"Error: allocation of time does not equal 100%","")</f>
        <v/>
      </c>
    </row>
    <row r="59" spans="1:16" x14ac:dyDescent="0.35">
      <c r="A59" s="508">
        <v>48</v>
      </c>
      <c r="B59" s="59"/>
      <c r="C59" s="100"/>
      <c r="D59" s="58"/>
      <c r="E59" s="58"/>
      <c r="F59" s="58"/>
      <c r="G59" s="58"/>
      <c r="H59" s="58"/>
      <c r="I59" s="58"/>
      <c r="J59" s="58"/>
      <c r="K59" s="351"/>
      <c r="L59" s="352"/>
      <c r="M59" s="352"/>
      <c r="N59" s="352"/>
      <c r="O59" s="528"/>
      <c r="P59" s="180" t="str">
        <f t="shared" si="1"/>
        <v/>
      </c>
    </row>
    <row r="60" spans="1:16" x14ac:dyDescent="0.35">
      <c r="A60" s="516">
        <v>49</v>
      </c>
      <c r="B60" s="531"/>
      <c r="C60" s="532"/>
      <c r="D60" s="533"/>
      <c r="E60" s="533"/>
      <c r="F60" s="533"/>
      <c r="G60" s="533"/>
      <c r="H60" s="533"/>
      <c r="I60" s="533"/>
      <c r="J60" s="533"/>
      <c r="K60" s="534"/>
      <c r="L60" s="535"/>
      <c r="M60" s="535"/>
      <c r="N60" s="535"/>
      <c r="O60" s="536"/>
      <c r="P60" s="180" t="str">
        <f t="shared" si="1"/>
        <v/>
      </c>
    </row>
  </sheetData>
  <sheetProtection algorithmName="SHA-512" hashValue="oiqMRkE92s5pwN1OI74I7fes7F5Vqwvsff8PBIJwFVIIt925EDgBKmZiGaiWWSCqUyofr4Q2OCdiOsyJcb+ZNQ==" saltValue="hQ/vq011SGPLwSoAaTCuWA==" spinCount="100000" sheet="1" objects="1" scenarios="1"/>
  <mergeCells count="21">
    <mergeCell ref="L7:O7"/>
    <mergeCell ref="L8:N8"/>
    <mergeCell ref="O8:O10"/>
    <mergeCell ref="L9:L10"/>
    <mergeCell ref="M9:M10"/>
    <mergeCell ref="N9:N10"/>
    <mergeCell ref="A3:K3"/>
    <mergeCell ref="A7:A10"/>
    <mergeCell ref="B7:B10"/>
    <mergeCell ref="C7:C10"/>
    <mergeCell ref="D7:D10"/>
    <mergeCell ref="E7:K7"/>
    <mergeCell ref="B6:E6"/>
    <mergeCell ref="E8:E10"/>
    <mergeCell ref="F8:F10"/>
    <mergeCell ref="G8:G10"/>
    <mergeCell ref="H8:H10"/>
    <mergeCell ref="I8:I10"/>
    <mergeCell ref="J8:J10"/>
    <mergeCell ref="K8:K10"/>
    <mergeCell ref="A1:O1"/>
  </mergeCells>
  <conditionalFormatting sqref="L12:O60">
    <cfRule type="expression" dxfId="6" priority="1">
      <formula>IF(AND(SUM($L12:$O12)&gt;0,SUM($L12:$O12)&lt;&gt;1),TRUE,FALSE)</formula>
    </cfRule>
  </conditionalFormatting>
  <dataValidations count="15">
    <dataValidation allowBlank="1" showInputMessage="1" showErrorMessage="1" prompt="Only report actual costs paid by your organization for the fiscal year.  Exclude employee costs such as their share of health insurance premiums.  If a benefit is available but an employee opts not to participate, no cost should be reported." sqref="E7:K7" xr:uid="{00000000-0002-0000-0400-000001000000}"/>
    <dataValidation allowBlank="1" showInputMessage="1" showErrorMessage="1" prompt="See page 5 of the instructions. Add additional titles below Line 3." sqref="B7:B10" xr:uid="{7F082C6F-1B24-441D-B1A1-6607B053AF1F}"/>
    <dataValidation allowBlank="1" showInputMessage="1" showErrorMessage="1" prompt="Report the number of individuals (not full-time equivalents) in each job title employed by your agency during the most recent completed fiscal year." sqref="C7:C10" xr:uid="{DFC96FD0-C1F8-4F0F-8ACE-92EFB4D5AFD9}"/>
    <dataValidation allowBlank="1" showInputMessage="1" showErrorMessage="1" prompt="Report total wages (inclusive of salary, bonuses, and any other cash compensation) actually paid to the individual(s) in each job title in the most recent completed fiscal year. Do not include reimbursement of expenses (e.g., mileage or cell phone)." sqref="D7:D10" xr:uid="{41B6A702-D361-4290-8D99-ECEC4FAD0825}"/>
    <dataValidation allowBlank="1" showInputMessage="1" showErrorMessage="1" prompt="Report the total retirement expense (employer-paid only, do not report employee contributions to their own retirement account) for all employees reported in the job title. " sqref="J8" xr:uid="{7B0F71C5-CFDF-4DEC-9AD3-4F5F843D6535}"/>
    <dataValidation allowBlank="1" showInputMessage="1" showErrorMessage="1" prompt="Report the total expense for insurance other than health (such as dental or vision; employer-paid only, do not report employee contributions to their own benefits) for all employees reported in the job title. " sqref="I8" xr:uid="{5EEA3854-E66C-4552-8FD8-186570FA330E}"/>
    <dataValidation allowBlank="1" showInputMessage="1" showErrorMessage="1" prompt="Report the total health insurance expense (employer-paid only, do not report employee contributions to their own health insurance benefits) for all employees reported in the job title. " sqref="H8" xr:uid="{0F6189E7-5EAA-4B7A-80F6-DA472AFD580A}"/>
    <dataValidation allowBlank="1" showInputMessage="1" showErrorMessage="1" prompt="Report the total workers' compensation expense for all employees reported in the job title." sqref="G8" xr:uid="{ED183926-DEAF-4377-9407-CC87010BE02C}"/>
    <dataValidation allowBlank="1" showInputMessage="1" showErrorMessage="1" prompt="Report the total federal and state unemployment insurance expense for all employees reported in the job title." sqref="F8" xr:uid="{38CD6A5B-BDD5-497A-BD91-B32FF4D82693}"/>
    <dataValidation allowBlank="1" showInputMessage="1" showErrorMessage="1" prompt="Report all other benefits paid for on behalf of all employees reported in the job title (e.g., annual gym memberships, bus passes, etc.)" sqref="K8" xr:uid="{A5F5F67A-10DF-4F77-B28B-8AA2FA008E5B}"/>
    <dataValidation allowBlank="1" showInputMessage="1" showErrorMessage="1" prompt="Report the total FICA expense (Social Security and Medicare) for all employees reported in the job title." sqref="E8" xr:uid="{E961D68C-F04D-4D2B-A6FB-3C2156833550}"/>
    <dataValidation type="decimal" operator="greaterThanOrEqual" allowBlank="1" showInputMessage="1" showErrorMessage="1" error="Please enter a valid number." sqref="C12:O60" xr:uid="{00000000-0002-0000-0400-000000000000}">
      <formula1>0</formula1>
    </dataValidation>
    <dataValidation allowBlank="1" showInputMessage="1" showErrorMessage="1" prompt="Any Administration staff with time spent in Direct Care or Program Support, should be reported on the schedule corresponding to their primary function." sqref="L8:N8 M9:M10" xr:uid="{8E2606B8-0FB7-48AA-A781-35B1786D45B3}"/>
    <dataValidation allowBlank="1" showInputMessage="1" showErrorMessage="1" prompt="Only report direct care time that is part of the regular and desired expectation of the position. This should not include, for example, time spent filling-in for a vacant position. " sqref="N9:N10" xr:uid="{0332152F-B75F-4DC8-8B08-D9D441349201}"/>
    <dataValidation allowBlank="1" showInputMessage="1" showErrorMessage="1" prompt="Allocate the work time of the individual(s) in each job title. Total allocation should equal to 100%." sqref="L7:O7" xr:uid="{25D779E8-F956-4929-BF9B-A23FE10FB2BF}"/>
  </dataValidations>
  <printOptions horizontalCentered="1"/>
  <pageMargins left="0.25" right="0.25" top="0.75" bottom="0.75" header="0.3" footer="0.3"/>
  <pageSetup scale="95" orientation="landscape" r:id="rId1"/>
  <headerFooter>
    <oddHeader>&amp;C&amp;"Times New Roman,Bold"Vermont Department of Disabilities, Aging and Independent Living
Review of HCBS Payment Methodologies and Rates - Provider Survey&amp;R&amp;"Times New Roman,Regular"Page &amp;P of &amp;N</oddHeader>
    <oddFooter>&amp;R&amp;"Times New Roman,Regular" printed &amp;D&amp;L&amp;"Times New Roman,Regular"Questions? Contact Stephen Pawlowski with Health Management Associates at spawlowski@healthmanagement.com or (602) 466-9840.</oddFooter>
  </headerFooter>
  <rowBreaks count="1" manualBreakCount="1">
    <brk id="35" max="10"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D24"/>
  <sheetViews>
    <sheetView zoomScaleNormal="100" workbookViewId="0">
      <pane xSplit="4" ySplit="8" topLeftCell="E9" activePane="bottomRight" state="frozen"/>
      <selection pane="topRight" activeCell="E1" sqref="E1"/>
      <selection pane="bottomLeft" activeCell="A9" sqref="A9"/>
      <selection pane="bottomRight" activeCell="B4" sqref="B4"/>
    </sheetView>
  </sheetViews>
  <sheetFormatPr defaultColWidth="20.7265625" defaultRowHeight="14" x14ac:dyDescent="0.35"/>
  <cols>
    <col min="1" max="1" width="4.81640625" style="60" bestFit="1" customWidth="1"/>
    <col min="2" max="2" width="20.7265625" style="14" customWidth="1"/>
    <col min="3" max="3" width="40.7265625" style="14" customWidth="1"/>
    <col min="4" max="4" width="11.7265625" style="14" customWidth="1"/>
    <col min="5" max="16384" width="20.7265625" style="14"/>
  </cols>
  <sheetData>
    <row r="1" spans="1:4" x14ac:dyDescent="0.35">
      <c r="A1" s="767" t="str">
        <f>IF(ISBLANK('Contact Info &amp; Revenues'!C7),"",'Contact Info &amp; Revenues'!C7)</f>
        <v/>
      </c>
      <c r="B1" s="767"/>
      <c r="C1" s="767"/>
      <c r="D1" s="767"/>
    </row>
    <row r="2" spans="1:4" ht="9" customHeight="1" x14ac:dyDescent="0.35"/>
    <row r="3" spans="1:4" ht="30" customHeight="1" x14ac:dyDescent="0.35">
      <c r="B3" s="853" t="s">
        <v>653</v>
      </c>
      <c r="C3" s="853"/>
      <c r="D3" s="182"/>
    </row>
    <row r="4" spans="1:4" x14ac:dyDescent="0.35">
      <c r="B4" s="183"/>
      <c r="C4" s="183"/>
      <c r="D4" s="182"/>
    </row>
    <row r="5" spans="1:4" x14ac:dyDescent="0.35">
      <c r="B5" s="836" t="s">
        <v>336</v>
      </c>
      <c r="C5" s="836"/>
      <c r="D5" s="836"/>
    </row>
    <row r="6" spans="1:4" x14ac:dyDescent="0.35">
      <c r="B6" s="400" t="s">
        <v>258</v>
      </c>
      <c r="D6" s="17"/>
    </row>
    <row r="7" spans="1:4" ht="14.5" customHeight="1" x14ac:dyDescent="0.35">
      <c r="A7" s="846" t="s">
        <v>0</v>
      </c>
      <c r="B7" s="849" t="s">
        <v>88</v>
      </c>
      <c r="C7" s="850"/>
      <c r="D7" s="848" t="s">
        <v>87</v>
      </c>
    </row>
    <row r="8" spans="1:4" x14ac:dyDescent="0.35">
      <c r="A8" s="847"/>
      <c r="B8" s="851"/>
      <c r="C8" s="852"/>
      <c r="D8" s="817"/>
    </row>
    <row r="9" spans="1:4" ht="30" customHeight="1" x14ac:dyDescent="0.35">
      <c r="A9" s="568">
        <v>1</v>
      </c>
      <c r="B9" s="831" t="s">
        <v>261</v>
      </c>
      <c r="C9" s="832"/>
      <c r="D9" s="196"/>
    </row>
    <row r="10" spans="1:4" ht="15.75" customHeight="1" x14ac:dyDescent="0.35">
      <c r="A10" s="570">
        <f t="shared" ref="A10:A24" si="0">+A9+1</f>
        <v>2</v>
      </c>
      <c r="B10" s="819" t="s">
        <v>262</v>
      </c>
      <c r="C10" s="819"/>
      <c r="D10" s="181"/>
    </row>
    <row r="11" spans="1:4" ht="15.75" customHeight="1" x14ac:dyDescent="0.35">
      <c r="A11" s="570">
        <f t="shared" si="0"/>
        <v>3</v>
      </c>
      <c r="B11" s="833" t="s">
        <v>260</v>
      </c>
      <c r="C11" s="834"/>
      <c r="D11" s="181"/>
    </row>
    <row r="12" spans="1:4" ht="15.75" customHeight="1" x14ac:dyDescent="0.35">
      <c r="A12" s="570">
        <f t="shared" si="0"/>
        <v>4</v>
      </c>
      <c r="B12" s="835" t="s">
        <v>259</v>
      </c>
      <c r="C12" s="835"/>
      <c r="D12" s="181"/>
    </row>
    <row r="13" spans="1:4" ht="15.75" customHeight="1" x14ac:dyDescent="0.35">
      <c r="A13" s="570">
        <f t="shared" si="0"/>
        <v>5</v>
      </c>
      <c r="B13" s="826" t="s">
        <v>235</v>
      </c>
      <c r="C13" s="826"/>
      <c r="D13" s="181"/>
    </row>
    <row r="14" spans="1:4" ht="15.75" customHeight="1" x14ac:dyDescent="0.35">
      <c r="A14" s="570">
        <f t="shared" si="0"/>
        <v>6</v>
      </c>
      <c r="B14" s="837" t="s">
        <v>243</v>
      </c>
      <c r="C14" s="838"/>
      <c r="D14" s="181"/>
    </row>
    <row r="15" spans="1:4" ht="15.75" customHeight="1" x14ac:dyDescent="0.35">
      <c r="A15" s="570">
        <f t="shared" si="0"/>
        <v>7</v>
      </c>
      <c r="B15" s="819" t="s">
        <v>248</v>
      </c>
      <c r="C15" s="819"/>
      <c r="D15" s="181"/>
    </row>
    <row r="16" spans="1:4" ht="15.75" customHeight="1" x14ac:dyDescent="0.35">
      <c r="A16" s="570">
        <f t="shared" si="0"/>
        <v>8</v>
      </c>
      <c r="B16" s="826" t="s">
        <v>249</v>
      </c>
      <c r="C16" s="826"/>
      <c r="D16" s="181"/>
    </row>
    <row r="17" spans="1:4" ht="15.75" customHeight="1" x14ac:dyDescent="0.35">
      <c r="A17" s="570">
        <f t="shared" si="0"/>
        <v>9</v>
      </c>
      <c r="B17" s="826" t="s">
        <v>263</v>
      </c>
      <c r="C17" s="826"/>
      <c r="D17" s="181"/>
    </row>
    <row r="18" spans="1:4" ht="15.75" customHeight="1" x14ac:dyDescent="0.35">
      <c r="A18" s="570">
        <f t="shared" si="0"/>
        <v>10</v>
      </c>
      <c r="B18" s="826" t="s">
        <v>250</v>
      </c>
      <c r="C18" s="826"/>
      <c r="D18" s="181"/>
    </row>
    <row r="19" spans="1:4" ht="15.75" customHeight="1" x14ac:dyDescent="0.35">
      <c r="A19" s="570">
        <f t="shared" si="0"/>
        <v>11</v>
      </c>
      <c r="B19" s="827" t="s">
        <v>251</v>
      </c>
      <c r="C19" s="827"/>
      <c r="D19" s="181"/>
    </row>
    <row r="20" spans="1:4" ht="15.75" customHeight="1" x14ac:dyDescent="0.35">
      <c r="A20" s="570">
        <f t="shared" si="0"/>
        <v>12</v>
      </c>
      <c r="B20" s="184" t="s">
        <v>84</v>
      </c>
      <c r="C20" s="61" t="s">
        <v>121</v>
      </c>
      <c r="D20" s="181"/>
    </row>
    <row r="21" spans="1:4" ht="15.75" customHeight="1" x14ac:dyDescent="0.35">
      <c r="A21" s="570">
        <f t="shared" si="0"/>
        <v>13</v>
      </c>
      <c r="B21" s="185" t="s">
        <v>83</v>
      </c>
      <c r="C21" s="61" t="s">
        <v>121</v>
      </c>
      <c r="D21" s="181"/>
    </row>
    <row r="22" spans="1:4" ht="15.75" customHeight="1" x14ac:dyDescent="0.35">
      <c r="A22" s="570">
        <f t="shared" si="0"/>
        <v>14</v>
      </c>
      <c r="B22" s="185" t="s">
        <v>82</v>
      </c>
      <c r="C22" s="61" t="s">
        <v>121</v>
      </c>
      <c r="D22" s="181"/>
    </row>
    <row r="23" spans="1:4" ht="15.75" customHeight="1" x14ac:dyDescent="0.35">
      <c r="A23" s="570">
        <f t="shared" si="0"/>
        <v>15</v>
      </c>
      <c r="B23" s="185" t="s">
        <v>81</v>
      </c>
      <c r="C23" s="61" t="s">
        <v>121</v>
      </c>
      <c r="D23" s="181"/>
    </row>
    <row r="24" spans="1:4" s="158" customFormat="1" ht="15.75" customHeight="1" x14ac:dyDescent="0.35">
      <c r="A24" s="572">
        <f t="shared" si="0"/>
        <v>16</v>
      </c>
      <c r="B24" s="573" t="s">
        <v>80</v>
      </c>
      <c r="C24" s="145" t="s">
        <v>121</v>
      </c>
      <c r="D24" s="147"/>
    </row>
  </sheetData>
  <sheetProtection algorithmName="SHA-512" hashValue="EtWfJuwHX/hP+PX3SKLRgzp3z9OYZcH9xaztoOiTm/XlsTR+BylRpipTsjrc7D3WT+Ddgmh8nGO1TAG0/94XHQ==" saltValue="H5/WEDGdqm6X1M8l4WxI7A==" spinCount="100000" sheet="1" objects="1" scenarios="1"/>
  <mergeCells count="17">
    <mergeCell ref="B17:C17"/>
    <mergeCell ref="B18:C18"/>
    <mergeCell ref="B19:C19"/>
    <mergeCell ref="B14:C14"/>
    <mergeCell ref="B15:C15"/>
    <mergeCell ref="A1:D1"/>
    <mergeCell ref="A7:A8"/>
    <mergeCell ref="D7:D8"/>
    <mergeCell ref="B9:C9"/>
    <mergeCell ref="B10:C10"/>
    <mergeCell ref="B7:C8"/>
    <mergeCell ref="B3:C3"/>
    <mergeCell ref="B5:D5"/>
    <mergeCell ref="B11:C11"/>
    <mergeCell ref="B12:C12"/>
    <mergeCell ref="B13:C13"/>
    <mergeCell ref="B16:C16"/>
  </mergeCells>
  <conditionalFormatting sqref="C20:C24">
    <cfRule type="expression" dxfId="87" priority="1">
      <formula>IF(AND(D20&gt;0,OR(C20="[type description here]",C20="")),TRUE,FALSE)</formula>
    </cfRule>
  </conditionalFormatting>
  <dataValidations count="1">
    <dataValidation type="decimal" operator="greaterThanOrEqual" allowBlank="1" showInputMessage="1" showErrorMessage="1" error="Please enter a valid number." sqref="D9:D24" xr:uid="{00000000-0002-0000-0600-000000000000}">
      <formula1>0</formula1>
    </dataValidation>
  </dataValidations>
  <printOptions horizontalCentered="1"/>
  <pageMargins left="0.25" right="0.25" top="0.75" bottom="0.5" header="0.3" footer="0.3"/>
  <pageSetup scale="92" fitToWidth="4" orientation="landscape" r:id="rId1"/>
  <headerFooter>
    <oddHeader>&amp;C&amp;"Times New Roman,Bold"Vermont Department of Disabilities, Aging and Independent Living
Review of HCBS Payment Methodologies and Rates - Provider Survey&amp;R&amp;"Times New Roman,Regular"Page &amp;P of &amp;N</oddHeader>
    <oddFooter>&amp;R&amp;"Times New Roman,Regular" printed &amp;D&amp;L&amp;"Times New Roman,Regular"Questions? Contact Stephen Pawlowski with Health Management Associates at spawlowski@healthmanagement.com or (602) 466-9840.</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9CC0C6-16F2-45BD-8F29-DBB4D081E1C9}">
  <sheetPr codeName="Sheet6"/>
  <dimension ref="A1:G55"/>
  <sheetViews>
    <sheetView zoomScaleNormal="100" zoomScalePageLayoutView="90" workbookViewId="0">
      <pane xSplit="2" ySplit="8" topLeftCell="C9" activePane="bottomRight" state="frozen"/>
      <selection pane="topRight" activeCell="C1" sqref="C1"/>
      <selection pane="bottomLeft" activeCell="A11" sqref="A11"/>
      <selection pane="bottomRight" activeCell="G12" sqref="G12"/>
    </sheetView>
  </sheetViews>
  <sheetFormatPr defaultColWidth="6.7265625" defaultRowHeight="14" x14ac:dyDescent="0.35"/>
  <cols>
    <col min="1" max="1" width="5.7265625" style="15" customWidth="1"/>
    <col min="2" max="2" width="67.1796875" style="14" customWidth="1"/>
    <col min="3" max="3" width="14.453125" style="97" customWidth="1"/>
    <col min="4" max="5" width="10.54296875" style="57" customWidth="1"/>
    <col min="6" max="6" width="11.7265625" style="57" customWidth="1"/>
    <col min="7" max="7" width="3.453125" style="180" bestFit="1" customWidth="1"/>
    <col min="8" max="247" width="9.1796875" style="14" customWidth="1"/>
    <col min="248" max="248" width="4.7265625" style="14" customWidth="1"/>
    <col min="249" max="249" width="24.7265625" style="14" customWidth="1"/>
    <col min="250" max="16384" width="6.7265625" style="14"/>
  </cols>
  <sheetData>
    <row r="1" spans="1:7" x14ac:dyDescent="0.35">
      <c r="A1" s="767" t="str">
        <f>IF(ISBLANK('Contact Info &amp; Revenues'!C7),"",'Contact Info &amp; Revenues'!C7)</f>
        <v/>
      </c>
      <c r="B1" s="767"/>
      <c r="C1" s="767"/>
      <c r="D1" s="767"/>
      <c r="E1" s="767"/>
      <c r="F1" s="767"/>
    </row>
    <row r="2" spans="1:7" ht="4.5" customHeight="1" x14ac:dyDescent="0.35"/>
    <row r="3" spans="1:7" ht="14.5" customHeight="1" x14ac:dyDescent="0.35">
      <c r="A3" s="839" t="s">
        <v>647</v>
      </c>
      <c r="B3" s="791"/>
      <c r="C3" s="791"/>
      <c r="D3" s="791"/>
      <c r="E3" s="791"/>
      <c r="F3" s="791"/>
    </row>
    <row r="4" spans="1:7" ht="4.5" customHeight="1" x14ac:dyDescent="0.35">
      <c r="B4" s="183"/>
      <c r="C4" s="98"/>
      <c r="D4" s="183"/>
      <c r="E4" s="183"/>
      <c r="F4" s="183"/>
    </row>
    <row r="5" spans="1:7" ht="15" customHeight="1" x14ac:dyDescent="0.35">
      <c r="B5" s="765" t="s">
        <v>172</v>
      </c>
      <c r="C5" s="99"/>
    </row>
    <row r="6" spans="1:7" ht="15" customHeight="1" x14ac:dyDescent="0.35">
      <c r="B6" s="400" t="s">
        <v>336</v>
      </c>
      <c r="C6" s="99"/>
    </row>
    <row r="7" spans="1:7" ht="44.15" customHeight="1" x14ac:dyDescent="0.35">
      <c r="A7" s="720" t="s">
        <v>0</v>
      </c>
      <c r="B7" s="521" t="s">
        <v>448</v>
      </c>
      <c r="C7" s="721" t="s">
        <v>447</v>
      </c>
      <c r="D7" s="522" t="s">
        <v>449</v>
      </c>
      <c r="E7" s="522" t="s">
        <v>456</v>
      </c>
      <c r="F7" s="523" t="s">
        <v>457</v>
      </c>
      <c r="G7" s="520"/>
    </row>
    <row r="8" spans="1:7" x14ac:dyDescent="0.35">
      <c r="A8" s="525" t="s">
        <v>78</v>
      </c>
      <c r="B8" s="403" t="s">
        <v>450</v>
      </c>
      <c r="C8" s="404" t="s">
        <v>451</v>
      </c>
      <c r="D8" s="490">
        <v>3</v>
      </c>
      <c r="E8" s="495">
        <v>30</v>
      </c>
      <c r="F8" s="722">
        <f>3*30*12</f>
        <v>1080</v>
      </c>
    </row>
    <row r="9" spans="1:7" x14ac:dyDescent="0.35">
      <c r="A9" s="527">
        <v>1</v>
      </c>
      <c r="B9" s="59"/>
      <c r="C9" s="100"/>
      <c r="D9" s="491"/>
      <c r="E9" s="496"/>
      <c r="F9" s="723"/>
    </row>
    <row r="10" spans="1:7" x14ac:dyDescent="0.35">
      <c r="A10" s="508">
        <f>+A9+1</f>
        <v>2</v>
      </c>
      <c r="B10" s="59"/>
      <c r="C10" s="100"/>
      <c r="D10" s="491"/>
      <c r="E10" s="496"/>
      <c r="F10" s="723"/>
    </row>
    <row r="11" spans="1:7" x14ac:dyDescent="0.35">
      <c r="A11" s="508">
        <f t="shared" ref="A11:A55" si="0">+A10+1</f>
        <v>3</v>
      </c>
      <c r="B11" s="59"/>
      <c r="C11" s="100"/>
      <c r="D11" s="491"/>
      <c r="E11" s="496"/>
      <c r="F11" s="723"/>
    </row>
    <row r="12" spans="1:7" x14ac:dyDescent="0.35">
      <c r="A12" s="508">
        <f t="shared" si="0"/>
        <v>4</v>
      </c>
      <c r="B12" s="59"/>
      <c r="C12" s="100"/>
      <c r="D12" s="491"/>
      <c r="E12" s="496"/>
      <c r="F12" s="723"/>
    </row>
    <row r="13" spans="1:7" x14ac:dyDescent="0.35">
      <c r="A13" s="508">
        <f t="shared" si="0"/>
        <v>5</v>
      </c>
      <c r="B13" s="59"/>
      <c r="C13" s="100"/>
      <c r="D13" s="491"/>
      <c r="E13" s="496"/>
      <c r="F13" s="723"/>
    </row>
    <row r="14" spans="1:7" x14ac:dyDescent="0.35">
      <c r="A14" s="508">
        <f t="shared" si="0"/>
        <v>6</v>
      </c>
      <c r="B14" s="59"/>
      <c r="C14" s="100"/>
      <c r="D14" s="491"/>
      <c r="E14" s="496"/>
      <c r="F14" s="723"/>
    </row>
    <row r="15" spans="1:7" x14ac:dyDescent="0.35">
      <c r="A15" s="508">
        <f t="shared" si="0"/>
        <v>7</v>
      </c>
      <c r="B15" s="59"/>
      <c r="C15" s="100"/>
      <c r="D15" s="491"/>
      <c r="E15" s="496"/>
      <c r="F15" s="723"/>
    </row>
    <row r="16" spans="1:7" x14ac:dyDescent="0.35">
      <c r="A16" s="508">
        <f t="shared" si="0"/>
        <v>8</v>
      </c>
      <c r="B16" s="59"/>
      <c r="C16" s="100"/>
      <c r="D16" s="491"/>
      <c r="E16" s="496"/>
      <c r="F16" s="723"/>
    </row>
    <row r="17" spans="1:6" x14ac:dyDescent="0.35">
      <c r="A17" s="508">
        <f t="shared" si="0"/>
        <v>9</v>
      </c>
      <c r="B17" s="59"/>
      <c r="C17" s="100"/>
      <c r="D17" s="491"/>
      <c r="E17" s="496"/>
      <c r="F17" s="723"/>
    </row>
    <row r="18" spans="1:6" x14ac:dyDescent="0.35">
      <c r="A18" s="508">
        <f t="shared" si="0"/>
        <v>10</v>
      </c>
      <c r="B18" s="59"/>
      <c r="C18" s="100"/>
      <c r="D18" s="491"/>
      <c r="E18" s="496"/>
      <c r="F18" s="723"/>
    </row>
    <row r="19" spans="1:6" x14ac:dyDescent="0.35">
      <c r="A19" s="508">
        <f t="shared" si="0"/>
        <v>11</v>
      </c>
      <c r="B19" s="59"/>
      <c r="C19" s="100"/>
      <c r="D19" s="491"/>
      <c r="E19" s="496"/>
      <c r="F19" s="723"/>
    </row>
    <row r="20" spans="1:6" x14ac:dyDescent="0.35">
      <c r="A20" s="508">
        <f t="shared" si="0"/>
        <v>12</v>
      </c>
      <c r="B20" s="59"/>
      <c r="C20" s="100"/>
      <c r="D20" s="491"/>
      <c r="E20" s="496"/>
      <c r="F20" s="723"/>
    </row>
    <row r="21" spans="1:6" x14ac:dyDescent="0.35">
      <c r="A21" s="508">
        <f t="shared" si="0"/>
        <v>13</v>
      </c>
      <c r="B21" s="59"/>
      <c r="C21" s="100"/>
      <c r="D21" s="491"/>
      <c r="E21" s="496"/>
      <c r="F21" s="723"/>
    </row>
    <row r="22" spans="1:6" x14ac:dyDescent="0.35">
      <c r="A22" s="508">
        <f t="shared" si="0"/>
        <v>14</v>
      </c>
      <c r="B22" s="59"/>
      <c r="C22" s="100"/>
      <c r="D22" s="491"/>
      <c r="E22" s="496"/>
      <c r="F22" s="723"/>
    </row>
    <row r="23" spans="1:6" x14ac:dyDescent="0.35">
      <c r="A23" s="508">
        <f t="shared" si="0"/>
        <v>15</v>
      </c>
      <c r="B23" s="59"/>
      <c r="C23" s="100"/>
      <c r="D23" s="491"/>
      <c r="E23" s="496"/>
      <c r="F23" s="723"/>
    </row>
    <row r="24" spans="1:6" x14ac:dyDescent="0.35">
      <c r="A24" s="508">
        <f t="shared" si="0"/>
        <v>16</v>
      </c>
      <c r="B24" s="59"/>
      <c r="C24" s="100"/>
      <c r="D24" s="491"/>
      <c r="E24" s="496"/>
      <c r="F24" s="723"/>
    </row>
    <row r="25" spans="1:6" x14ac:dyDescent="0.35">
      <c r="A25" s="508">
        <f t="shared" si="0"/>
        <v>17</v>
      </c>
      <c r="B25" s="59"/>
      <c r="C25" s="100"/>
      <c r="D25" s="491"/>
      <c r="E25" s="496"/>
      <c r="F25" s="723"/>
    </row>
    <row r="26" spans="1:6" x14ac:dyDescent="0.35">
      <c r="A26" s="508">
        <f t="shared" si="0"/>
        <v>18</v>
      </c>
      <c r="B26" s="59"/>
      <c r="C26" s="100"/>
      <c r="D26" s="491"/>
      <c r="E26" s="496"/>
      <c r="F26" s="723"/>
    </row>
    <row r="27" spans="1:6" x14ac:dyDescent="0.35">
      <c r="A27" s="508">
        <f t="shared" si="0"/>
        <v>19</v>
      </c>
      <c r="B27" s="59"/>
      <c r="C27" s="100"/>
      <c r="D27" s="491"/>
      <c r="E27" s="496"/>
      <c r="F27" s="723"/>
    </row>
    <row r="28" spans="1:6" x14ac:dyDescent="0.35">
      <c r="A28" s="508">
        <f t="shared" si="0"/>
        <v>20</v>
      </c>
      <c r="B28" s="59"/>
      <c r="C28" s="100"/>
      <c r="D28" s="491"/>
      <c r="E28" s="496"/>
      <c r="F28" s="723"/>
    </row>
    <row r="29" spans="1:6" x14ac:dyDescent="0.35">
      <c r="A29" s="508">
        <f t="shared" si="0"/>
        <v>21</v>
      </c>
      <c r="B29" s="59"/>
      <c r="C29" s="100"/>
      <c r="D29" s="491"/>
      <c r="E29" s="496"/>
      <c r="F29" s="723"/>
    </row>
    <row r="30" spans="1:6" x14ac:dyDescent="0.35">
      <c r="A30" s="508">
        <f t="shared" si="0"/>
        <v>22</v>
      </c>
      <c r="B30" s="59"/>
      <c r="C30" s="100"/>
      <c r="D30" s="491"/>
      <c r="E30" s="496"/>
      <c r="F30" s="723"/>
    </row>
    <row r="31" spans="1:6" x14ac:dyDescent="0.35">
      <c r="A31" s="516">
        <f t="shared" si="0"/>
        <v>23</v>
      </c>
      <c r="B31" s="145"/>
      <c r="C31" s="146"/>
      <c r="D31" s="492"/>
      <c r="E31" s="497"/>
      <c r="F31" s="724"/>
    </row>
    <row r="32" spans="1:6" x14ac:dyDescent="0.35">
      <c r="A32" s="530">
        <f t="shared" si="0"/>
        <v>24</v>
      </c>
      <c r="B32" s="189"/>
      <c r="C32" s="190"/>
      <c r="D32" s="493"/>
      <c r="E32" s="498"/>
      <c r="F32" s="725"/>
    </row>
    <row r="33" spans="1:6" x14ac:dyDescent="0.35">
      <c r="A33" s="508">
        <f t="shared" si="0"/>
        <v>25</v>
      </c>
      <c r="B33" s="59"/>
      <c r="C33" s="100"/>
      <c r="D33" s="491"/>
      <c r="E33" s="496"/>
      <c r="F33" s="723"/>
    </row>
    <row r="34" spans="1:6" x14ac:dyDescent="0.35">
      <c r="A34" s="508">
        <f t="shared" si="0"/>
        <v>26</v>
      </c>
      <c r="B34" s="59"/>
      <c r="C34" s="100"/>
      <c r="D34" s="491"/>
      <c r="E34" s="496"/>
      <c r="F34" s="723"/>
    </row>
    <row r="35" spans="1:6" x14ac:dyDescent="0.35">
      <c r="A35" s="508">
        <f t="shared" si="0"/>
        <v>27</v>
      </c>
      <c r="B35" s="59"/>
      <c r="C35" s="100"/>
      <c r="D35" s="491"/>
      <c r="E35" s="496"/>
      <c r="F35" s="723"/>
    </row>
    <row r="36" spans="1:6" x14ac:dyDescent="0.35">
      <c r="A36" s="508">
        <f t="shared" si="0"/>
        <v>28</v>
      </c>
      <c r="B36" s="59"/>
      <c r="C36" s="100"/>
      <c r="D36" s="491"/>
      <c r="E36" s="496"/>
      <c r="F36" s="723"/>
    </row>
    <row r="37" spans="1:6" x14ac:dyDescent="0.35">
      <c r="A37" s="508">
        <f t="shared" si="0"/>
        <v>29</v>
      </c>
      <c r="B37" s="59"/>
      <c r="C37" s="100"/>
      <c r="D37" s="491"/>
      <c r="E37" s="496"/>
      <c r="F37" s="723"/>
    </row>
    <row r="38" spans="1:6" x14ac:dyDescent="0.35">
      <c r="A38" s="508">
        <f t="shared" si="0"/>
        <v>30</v>
      </c>
      <c r="B38" s="59"/>
      <c r="C38" s="100"/>
      <c r="D38" s="491"/>
      <c r="E38" s="496"/>
      <c r="F38" s="723"/>
    </row>
    <row r="39" spans="1:6" x14ac:dyDescent="0.35">
      <c r="A39" s="508">
        <f t="shared" si="0"/>
        <v>31</v>
      </c>
      <c r="B39" s="59"/>
      <c r="C39" s="100"/>
      <c r="D39" s="491"/>
      <c r="E39" s="496"/>
      <c r="F39" s="723"/>
    </row>
    <row r="40" spans="1:6" x14ac:dyDescent="0.35">
      <c r="A40" s="508">
        <f t="shared" si="0"/>
        <v>32</v>
      </c>
      <c r="B40" s="59"/>
      <c r="C40" s="100"/>
      <c r="D40" s="491"/>
      <c r="E40" s="496"/>
      <c r="F40" s="723"/>
    </row>
    <row r="41" spans="1:6" x14ac:dyDescent="0.35">
      <c r="A41" s="508">
        <f t="shared" si="0"/>
        <v>33</v>
      </c>
      <c r="B41" s="59"/>
      <c r="C41" s="100"/>
      <c r="D41" s="491"/>
      <c r="E41" s="496"/>
      <c r="F41" s="723"/>
    </row>
    <row r="42" spans="1:6" x14ac:dyDescent="0.35">
      <c r="A42" s="508">
        <f t="shared" si="0"/>
        <v>34</v>
      </c>
      <c r="B42" s="59"/>
      <c r="C42" s="100"/>
      <c r="D42" s="491"/>
      <c r="E42" s="496"/>
      <c r="F42" s="723"/>
    </row>
    <row r="43" spans="1:6" x14ac:dyDescent="0.35">
      <c r="A43" s="508">
        <f t="shared" si="0"/>
        <v>35</v>
      </c>
      <c r="B43" s="59"/>
      <c r="C43" s="100"/>
      <c r="D43" s="491"/>
      <c r="E43" s="496"/>
      <c r="F43" s="723"/>
    </row>
    <row r="44" spans="1:6" x14ac:dyDescent="0.35">
      <c r="A44" s="508">
        <f t="shared" si="0"/>
        <v>36</v>
      </c>
      <c r="B44" s="59"/>
      <c r="C44" s="100"/>
      <c r="D44" s="491"/>
      <c r="E44" s="496"/>
      <c r="F44" s="723"/>
    </row>
    <row r="45" spans="1:6" x14ac:dyDescent="0.35">
      <c r="A45" s="508">
        <f t="shared" si="0"/>
        <v>37</v>
      </c>
      <c r="B45" s="59"/>
      <c r="C45" s="100"/>
      <c r="D45" s="491"/>
      <c r="E45" s="496"/>
      <c r="F45" s="723"/>
    </row>
    <row r="46" spans="1:6" x14ac:dyDescent="0.35">
      <c r="A46" s="508">
        <f t="shared" si="0"/>
        <v>38</v>
      </c>
      <c r="B46" s="59"/>
      <c r="C46" s="100"/>
      <c r="D46" s="491"/>
      <c r="E46" s="496"/>
      <c r="F46" s="723"/>
    </row>
    <row r="47" spans="1:6" x14ac:dyDescent="0.35">
      <c r="A47" s="508">
        <f t="shared" si="0"/>
        <v>39</v>
      </c>
      <c r="B47" s="59"/>
      <c r="C47" s="100"/>
      <c r="D47" s="491"/>
      <c r="E47" s="496"/>
      <c r="F47" s="723"/>
    </row>
    <row r="48" spans="1:6" x14ac:dyDescent="0.35">
      <c r="A48" s="508">
        <f t="shared" si="0"/>
        <v>40</v>
      </c>
      <c r="B48" s="59"/>
      <c r="C48" s="100"/>
      <c r="D48" s="491"/>
      <c r="E48" s="496"/>
      <c r="F48" s="723"/>
    </row>
    <row r="49" spans="1:6" x14ac:dyDescent="0.35">
      <c r="A49" s="508">
        <f t="shared" si="0"/>
        <v>41</v>
      </c>
      <c r="B49" s="59"/>
      <c r="C49" s="100"/>
      <c r="D49" s="491"/>
      <c r="E49" s="496"/>
      <c r="F49" s="723"/>
    </row>
    <row r="50" spans="1:6" x14ac:dyDescent="0.35">
      <c r="A50" s="508">
        <f t="shared" si="0"/>
        <v>42</v>
      </c>
      <c r="B50" s="59"/>
      <c r="C50" s="100"/>
      <c r="D50" s="491"/>
      <c r="E50" s="496"/>
      <c r="F50" s="723"/>
    </row>
    <row r="51" spans="1:6" x14ac:dyDescent="0.35">
      <c r="A51" s="508">
        <f t="shared" si="0"/>
        <v>43</v>
      </c>
      <c r="B51" s="59"/>
      <c r="C51" s="100"/>
      <c r="D51" s="491"/>
      <c r="E51" s="496"/>
      <c r="F51" s="723"/>
    </row>
    <row r="52" spans="1:6" x14ac:dyDescent="0.35">
      <c r="A52" s="508">
        <f t="shared" si="0"/>
        <v>44</v>
      </c>
      <c r="B52" s="59"/>
      <c r="C52" s="100"/>
      <c r="D52" s="491"/>
      <c r="E52" s="496"/>
      <c r="F52" s="723"/>
    </row>
    <row r="53" spans="1:6" x14ac:dyDescent="0.35">
      <c r="A53" s="508">
        <f t="shared" si="0"/>
        <v>45</v>
      </c>
      <c r="B53" s="59"/>
      <c r="C53" s="100"/>
      <c r="D53" s="491"/>
      <c r="E53" s="496"/>
      <c r="F53" s="723"/>
    </row>
    <row r="54" spans="1:6" x14ac:dyDescent="0.35">
      <c r="A54" s="508">
        <f t="shared" si="0"/>
        <v>46</v>
      </c>
      <c r="B54" s="59"/>
      <c r="C54" s="100"/>
      <c r="D54" s="491"/>
      <c r="E54" s="496"/>
      <c r="F54" s="723"/>
    </row>
    <row r="55" spans="1:6" x14ac:dyDescent="0.35">
      <c r="A55" s="516">
        <f t="shared" si="0"/>
        <v>47</v>
      </c>
      <c r="B55" s="531"/>
      <c r="C55" s="532"/>
      <c r="D55" s="726"/>
      <c r="E55" s="727"/>
      <c r="F55" s="728"/>
    </row>
  </sheetData>
  <sheetProtection algorithmName="SHA-512" hashValue="s+H20E/mWp9eLUfYkKPEyBH00xp80TohDvJ3Y2EkscFHilgF66DNTakfu/XE//+3ZZZxrjhojLtvzsjA6pCxvQ==" saltValue="fVavf+x14GBKhwuDqKHmtQ==" spinCount="100000" sheet="1" objects="1" scenarios="1"/>
  <mergeCells count="2">
    <mergeCell ref="A1:F1"/>
    <mergeCell ref="A3:F3"/>
  </mergeCells>
  <conditionalFormatting sqref="F9:F55">
    <cfRule type="expression" dxfId="86" priority="49">
      <formula>IF(AND(SUM($F9:$F9)&gt;0,SUM($F9:$F9)&lt;&gt;1),TRUE,FALSE)</formula>
    </cfRule>
  </conditionalFormatting>
  <dataValidations count="8">
    <dataValidation allowBlank="1" showInputMessage="1" showErrorMessage="1" prompt="Include a description of the service/item." sqref="B7" xr:uid="{120C6685-F980-4F54-BD36-4901BAC0E5F9}"/>
    <dataValidation allowBlank="1" showInputMessage="1" showErrorMessage="1" prompt="Report how often this cost is incurred by your agency for the individual by selecting from the drop down box." sqref="C7" xr:uid="{85CE9124-99BB-458B-8D5A-59D1F2A83A4E}"/>
    <dataValidation allowBlank="1" showInputMessage="1" showErrorMessage="1" prompt="Report total wages (inclusive of salary, bonuses, and any other cash compensation) actually paid to the individual(s) in each job title in the most recent completed fiscal year. " sqref="D7:E7" xr:uid="{0964C41F-63C8-4BD1-8E51-26C4F44B7030}"/>
    <dataValidation allowBlank="1" showInputMessage="1" showErrorMessage="1" prompt="Allocate the work time of the individual(s) in each job title. Total allocation should equal to 100%." sqref="F7" xr:uid="{AB4905BB-FBD9-484C-AB38-05C766E50D36}"/>
    <dataValidation type="decimal" operator="greaterThanOrEqual" allowBlank="1" showInputMessage="1" showErrorMessage="1" error="Please enter a valid number." sqref="F9:F55" xr:uid="{35B5AC2E-589A-43AB-85E1-A6B0D90B1C7F}">
      <formula1>0</formula1>
    </dataValidation>
    <dataValidation type="list" operator="greaterThanOrEqual" allowBlank="1" showInputMessage="1" showErrorMessage="1" error="Please enter a valid number." sqref="C8:C55" xr:uid="{6E26B53F-FBE4-4DFC-8703-3B09DC011E55}">
      <formula1>"One-time, Weekly, Monthly, Yearly"</formula1>
    </dataValidation>
    <dataValidation type="whole" allowBlank="1" showInputMessage="1" showErrorMessage="1" sqref="D8:E55" xr:uid="{682CADA7-B35F-47BF-8C4E-9A4B28E067F9}">
      <formula1>1</formula1>
      <formula2>9999</formula2>
    </dataValidation>
    <dataValidation allowBlank="1" showInputMessage="1" showErrorMessage="1" prompt="Provide information on costs paid for by the agency on behalf of specific individuals for services which cannot be accessed through the State Plan Medicaid. For example, gym memberships, ABA for adults, therapeuatic horseback riding." sqref="A3:F3 B5" xr:uid="{D0534CDF-6159-4EEB-85F8-2C46D0A3148B}"/>
  </dataValidations>
  <printOptions horizontalCentered="1"/>
  <pageMargins left="0.2" right="0.2" top="0.75" bottom="0.75" header="0.3" footer="0.3"/>
  <pageSetup scale="95" orientation="landscape" r:id="rId1"/>
  <headerFooter>
    <oddHeader>&amp;C&amp;"Times New Roman,Bold"Vermont Department of Disabilities, Aging and Independent Living
Review of HCBS Payment Methodologies and Rates - Provider Survey&amp;R&amp;"Times New Roman,Regular"Page &amp;P of &amp;N</oddHeader>
    <oddFooter>&amp;R&amp;"Times New Roman,Regular" printed &amp;D&amp;L&amp;"Times New Roman,Regular"Questions? Contact Stephen Pawlowski with Health Management Associates at spawlowski@healthmanagement.com or (602) 466-9840.</oddFooter>
  </headerFooter>
  <rowBreaks count="1" manualBreakCount="1">
    <brk id="31" max="8"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U72"/>
  <sheetViews>
    <sheetView zoomScaleNormal="100" workbookViewId="0">
      <pane xSplit="2" ySplit="10" topLeftCell="C11" activePane="bottomRight" state="frozen"/>
      <selection pane="topRight" activeCell="C1" sqref="C1"/>
      <selection pane="bottomLeft" activeCell="A11" sqref="A11"/>
      <selection pane="bottomRight" activeCell="B11" sqref="B11"/>
    </sheetView>
  </sheetViews>
  <sheetFormatPr defaultColWidth="9.1796875" defaultRowHeight="14" x14ac:dyDescent="0.35"/>
  <cols>
    <col min="1" max="1" width="5.26953125" style="35" customWidth="1"/>
    <col min="2" max="2" width="20.7265625" style="34" customWidth="1"/>
    <col min="3" max="3" width="12" style="34" customWidth="1"/>
    <col min="4" max="4" width="7.7265625" style="34" customWidth="1"/>
    <col min="5" max="5" width="11.81640625" style="34" customWidth="1"/>
    <col min="6" max="7" width="10.7265625" style="63" customWidth="1"/>
    <col min="8" max="8" width="11.81640625" style="63" customWidth="1"/>
    <col min="9" max="9" width="10.7265625" style="62" customWidth="1"/>
    <col min="10" max="16" width="11.7265625" style="57" customWidth="1"/>
    <col min="17" max="19" width="10.7265625" style="62" customWidth="1"/>
    <col min="20" max="20" width="3.453125" style="34" bestFit="1" customWidth="1"/>
    <col min="21" max="21" width="9.1796875" style="155"/>
    <col min="22" max="16384" width="9.1796875" style="34"/>
  </cols>
  <sheetData>
    <row r="1" spans="1:20" ht="13.5" customHeight="1" x14ac:dyDescent="0.35">
      <c r="A1" s="1"/>
      <c r="B1" s="1"/>
      <c r="C1" s="767" t="str">
        <f>IF(ISBLANK('Contact Info &amp; Revenues'!C7),"",'Contact Info &amp; Revenues'!C7)</f>
        <v/>
      </c>
      <c r="D1" s="767"/>
      <c r="E1" s="767"/>
      <c r="F1" s="767"/>
      <c r="G1" s="767"/>
      <c r="H1" s="767"/>
      <c r="I1" s="767"/>
      <c r="J1" s="767" t="str">
        <f>IF(ISBLANK('Contact Info &amp; Revenues'!C7),"",'Contact Info &amp; Revenues'!C7)</f>
        <v/>
      </c>
      <c r="K1" s="767"/>
      <c r="L1" s="767"/>
      <c r="M1" s="767"/>
      <c r="N1" s="767"/>
      <c r="O1" s="767"/>
      <c r="P1" s="767"/>
      <c r="Q1" s="767"/>
      <c r="R1" s="767"/>
      <c r="S1" s="767"/>
    </row>
    <row r="2" spans="1:20" ht="6" customHeight="1" x14ac:dyDescent="0.35">
      <c r="A2" s="36"/>
      <c r="B2" s="35"/>
      <c r="C2" s="35"/>
      <c r="D2" s="35"/>
      <c r="E2" s="35"/>
      <c r="F2" s="56"/>
      <c r="G2" s="56"/>
      <c r="H2" s="56"/>
      <c r="I2" s="69"/>
      <c r="Q2" s="69"/>
      <c r="R2" s="69"/>
      <c r="S2" s="69"/>
    </row>
    <row r="3" spans="1:20" ht="30" customHeight="1" x14ac:dyDescent="0.35">
      <c r="B3" s="96"/>
      <c r="C3" s="871" t="s">
        <v>654</v>
      </c>
      <c r="D3" s="871"/>
      <c r="E3" s="871"/>
      <c r="F3" s="871"/>
      <c r="G3" s="871"/>
      <c r="H3" s="871"/>
      <c r="I3" s="871"/>
      <c r="J3" s="396"/>
      <c r="K3" s="871" t="s">
        <v>378</v>
      </c>
      <c r="L3" s="871"/>
      <c r="M3" s="871"/>
      <c r="N3" s="871"/>
      <c r="O3" s="871"/>
      <c r="P3" s="871"/>
      <c r="Q3" s="871"/>
      <c r="R3" s="96"/>
      <c r="S3" s="96"/>
    </row>
    <row r="4" spans="1:20" ht="6" customHeight="1" x14ac:dyDescent="0.35">
      <c r="A4" s="36"/>
      <c r="B4" s="36"/>
      <c r="C4" s="36"/>
      <c r="D4" s="36"/>
      <c r="E4" s="36"/>
      <c r="F4" s="36"/>
      <c r="G4" s="36"/>
      <c r="H4" s="36"/>
      <c r="I4" s="36"/>
      <c r="J4" s="183"/>
      <c r="K4" s="183"/>
      <c r="L4" s="183"/>
      <c r="M4" s="183"/>
      <c r="N4" s="183"/>
      <c r="O4" s="183"/>
      <c r="P4" s="183"/>
      <c r="Q4" s="36"/>
      <c r="R4" s="36"/>
      <c r="S4" s="36"/>
    </row>
    <row r="5" spans="1:20" ht="15.75" customHeight="1" x14ac:dyDescent="0.35">
      <c r="B5" s="191"/>
      <c r="C5" s="873" t="s">
        <v>350</v>
      </c>
      <c r="D5" s="873"/>
      <c r="E5" s="873"/>
      <c r="F5" s="873"/>
      <c r="G5" s="873"/>
      <c r="H5" s="873"/>
      <c r="I5" s="873"/>
      <c r="Q5" s="875"/>
      <c r="R5" s="875"/>
      <c r="S5" s="875"/>
    </row>
    <row r="6" spans="1:20" ht="45" customHeight="1" x14ac:dyDescent="0.35">
      <c r="B6" s="207"/>
      <c r="C6" s="872" t="s">
        <v>199</v>
      </c>
      <c r="D6" s="872"/>
      <c r="E6" s="872"/>
      <c r="F6" s="872"/>
      <c r="G6" s="872"/>
      <c r="H6" s="872"/>
      <c r="I6" s="872"/>
      <c r="J6" s="207"/>
      <c r="Q6" s="874"/>
      <c r="R6" s="874"/>
      <c r="S6" s="874"/>
    </row>
    <row r="7" spans="1:20" ht="15" customHeight="1" x14ac:dyDescent="0.35">
      <c r="A7" s="578" t="s">
        <v>0</v>
      </c>
      <c r="B7" s="869" t="s">
        <v>367</v>
      </c>
      <c r="C7" s="876" t="s">
        <v>368</v>
      </c>
      <c r="D7" s="876" t="s">
        <v>369</v>
      </c>
      <c r="E7" s="876" t="s">
        <v>370</v>
      </c>
      <c r="F7" s="854" t="s">
        <v>371</v>
      </c>
      <c r="G7" s="857" t="s">
        <v>373</v>
      </c>
      <c r="H7" s="854" t="s">
        <v>372</v>
      </c>
      <c r="I7" s="860" t="s">
        <v>374</v>
      </c>
      <c r="J7" s="795" t="s">
        <v>344</v>
      </c>
      <c r="K7" s="796"/>
      <c r="L7" s="796"/>
      <c r="M7" s="796"/>
      <c r="N7" s="796"/>
      <c r="O7" s="796"/>
      <c r="P7" s="796"/>
      <c r="Q7" s="857" t="s">
        <v>375</v>
      </c>
      <c r="R7" s="879" t="s">
        <v>90</v>
      </c>
      <c r="S7" s="880"/>
      <c r="T7" s="577"/>
    </row>
    <row r="8" spans="1:20" x14ac:dyDescent="0.35">
      <c r="A8" s="579"/>
      <c r="B8" s="870"/>
      <c r="C8" s="877"/>
      <c r="D8" s="877"/>
      <c r="E8" s="877"/>
      <c r="F8" s="855"/>
      <c r="G8" s="858"/>
      <c r="H8" s="855"/>
      <c r="I8" s="861"/>
      <c r="J8" s="788" t="s">
        <v>351</v>
      </c>
      <c r="K8" s="788" t="s">
        <v>338</v>
      </c>
      <c r="L8" s="788" t="s">
        <v>339</v>
      </c>
      <c r="M8" s="788" t="s">
        <v>340</v>
      </c>
      <c r="N8" s="788" t="s">
        <v>341</v>
      </c>
      <c r="O8" s="788" t="s">
        <v>342</v>
      </c>
      <c r="P8" s="867" t="s">
        <v>343</v>
      </c>
      <c r="Q8" s="858"/>
      <c r="R8" s="865" t="s">
        <v>377</v>
      </c>
      <c r="S8" s="863" t="s">
        <v>376</v>
      </c>
    </row>
    <row r="9" spans="1:20" ht="89.5" customHeight="1" x14ac:dyDescent="0.35">
      <c r="A9" s="580"/>
      <c r="B9" s="972"/>
      <c r="C9" s="878"/>
      <c r="D9" s="878"/>
      <c r="E9" s="878"/>
      <c r="F9" s="856"/>
      <c r="G9" s="859"/>
      <c r="H9" s="856"/>
      <c r="I9" s="862"/>
      <c r="J9" s="790"/>
      <c r="K9" s="790"/>
      <c r="L9" s="790"/>
      <c r="M9" s="790"/>
      <c r="N9" s="790"/>
      <c r="O9" s="790"/>
      <c r="P9" s="868"/>
      <c r="Q9" s="408"/>
      <c r="R9" s="866"/>
      <c r="S9" s="864"/>
    </row>
    <row r="10" spans="1:20" x14ac:dyDescent="0.35">
      <c r="A10" s="581" t="s">
        <v>78</v>
      </c>
      <c r="B10" s="973" t="s">
        <v>108</v>
      </c>
      <c r="C10" s="973" t="s">
        <v>89</v>
      </c>
      <c r="D10" s="409" t="s">
        <v>13</v>
      </c>
      <c r="E10" s="410"/>
      <c r="F10" s="102">
        <v>4160</v>
      </c>
      <c r="G10" s="103">
        <v>0.1</v>
      </c>
      <c r="H10" s="104">
        <v>43500</v>
      </c>
      <c r="I10" s="353">
        <f>H10/F10</f>
        <v>10.45673076923077</v>
      </c>
      <c r="J10" s="405">
        <v>2682</v>
      </c>
      <c r="K10" s="405">
        <v>394</v>
      </c>
      <c r="L10" s="405">
        <v>720</v>
      </c>
      <c r="M10" s="405">
        <v>4800</v>
      </c>
      <c r="N10" s="405"/>
      <c r="O10" s="405"/>
      <c r="P10" s="406">
        <v>2250</v>
      </c>
      <c r="Q10" s="103">
        <v>0.25</v>
      </c>
      <c r="R10" s="105">
        <v>40</v>
      </c>
      <c r="S10" s="582">
        <v>20</v>
      </c>
    </row>
    <row r="11" spans="1:20" x14ac:dyDescent="0.35">
      <c r="A11" s="558">
        <v>1</v>
      </c>
      <c r="B11" s="67"/>
      <c r="C11" s="65"/>
      <c r="D11" s="174"/>
      <c r="E11" s="66"/>
      <c r="F11" s="5"/>
      <c r="G11" s="2"/>
      <c r="H11" s="6"/>
      <c r="I11" s="354" t="str">
        <f t="shared" ref="I11:I41" si="0">IF(AND(ISNUMBER(F11),ISNUMBER(H11)),H11/F11,"")</f>
        <v/>
      </c>
      <c r="J11" s="58"/>
      <c r="K11" s="58"/>
      <c r="L11" s="58"/>
      <c r="M11" s="58"/>
      <c r="N11" s="58"/>
      <c r="O11" s="58"/>
      <c r="P11" s="351"/>
      <c r="Q11" s="2"/>
      <c r="R11" s="64"/>
      <c r="S11" s="583"/>
    </row>
    <row r="12" spans="1:20" x14ac:dyDescent="0.35">
      <c r="A12" s="558">
        <f>+A11+1</f>
        <v>2</v>
      </c>
      <c r="B12" s="67"/>
      <c r="C12" s="65"/>
      <c r="D12" s="174"/>
      <c r="E12" s="66"/>
      <c r="F12" s="5"/>
      <c r="G12" s="2"/>
      <c r="H12" s="6"/>
      <c r="I12" s="354" t="str">
        <f t="shared" si="0"/>
        <v/>
      </c>
      <c r="J12" s="58"/>
      <c r="K12" s="58"/>
      <c r="L12" s="58"/>
      <c r="M12" s="58"/>
      <c r="N12" s="58"/>
      <c r="O12" s="58"/>
      <c r="P12" s="351"/>
      <c r="Q12" s="2"/>
      <c r="R12" s="64"/>
      <c r="S12" s="583"/>
    </row>
    <row r="13" spans="1:20" x14ac:dyDescent="0.35">
      <c r="A13" s="558">
        <f t="shared" ref="A13:A72" si="1">+A12+1</f>
        <v>3</v>
      </c>
      <c r="B13" s="67"/>
      <c r="C13" s="65"/>
      <c r="D13" s="174"/>
      <c r="E13" s="66"/>
      <c r="F13" s="5"/>
      <c r="G13" s="2"/>
      <c r="H13" s="6"/>
      <c r="I13" s="354" t="str">
        <f t="shared" si="0"/>
        <v/>
      </c>
      <c r="J13" s="58"/>
      <c r="K13" s="58"/>
      <c r="L13" s="58"/>
      <c r="M13" s="58"/>
      <c r="N13" s="58"/>
      <c r="O13" s="58"/>
      <c r="P13" s="351"/>
      <c r="Q13" s="2"/>
      <c r="R13" s="64"/>
      <c r="S13" s="583"/>
    </row>
    <row r="14" spans="1:20" x14ac:dyDescent="0.35">
      <c r="A14" s="558">
        <f t="shared" si="1"/>
        <v>4</v>
      </c>
      <c r="B14" s="67"/>
      <c r="C14" s="65"/>
      <c r="D14" s="174"/>
      <c r="E14" s="66"/>
      <c r="F14" s="5"/>
      <c r="G14" s="2"/>
      <c r="H14" s="6"/>
      <c r="I14" s="354" t="str">
        <f t="shared" si="0"/>
        <v/>
      </c>
      <c r="J14" s="58"/>
      <c r="K14" s="58"/>
      <c r="L14" s="58"/>
      <c r="M14" s="58"/>
      <c r="N14" s="58"/>
      <c r="O14" s="58"/>
      <c r="P14" s="351"/>
      <c r="Q14" s="2"/>
      <c r="R14" s="64"/>
      <c r="S14" s="583"/>
    </row>
    <row r="15" spans="1:20" x14ac:dyDescent="0.35">
      <c r="A15" s="558">
        <f t="shared" si="1"/>
        <v>5</v>
      </c>
      <c r="B15" s="67"/>
      <c r="C15" s="65"/>
      <c r="D15" s="174"/>
      <c r="E15" s="66"/>
      <c r="F15" s="5"/>
      <c r="G15" s="2"/>
      <c r="H15" s="6"/>
      <c r="I15" s="354" t="str">
        <f t="shared" si="0"/>
        <v/>
      </c>
      <c r="J15" s="58"/>
      <c r="K15" s="58"/>
      <c r="L15" s="58"/>
      <c r="M15" s="58"/>
      <c r="N15" s="58"/>
      <c r="O15" s="58"/>
      <c r="P15" s="351"/>
      <c r="Q15" s="2"/>
      <c r="R15" s="64"/>
      <c r="S15" s="583"/>
    </row>
    <row r="16" spans="1:20" x14ac:dyDescent="0.35">
      <c r="A16" s="558">
        <f t="shared" si="1"/>
        <v>6</v>
      </c>
      <c r="B16" s="67"/>
      <c r="C16" s="65"/>
      <c r="D16" s="174"/>
      <c r="E16" s="66"/>
      <c r="F16" s="5"/>
      <c r="G16" s="2"/>
      <c r="H16" s="6"/>
      <c r="I16" s="354" t="str">
        <f t="shared" si="0"/>
        <v/>
      </c>
      <c r="J16" s="58"/>
      <c r="K16" s="58"/>
      <c r="L16" s="58"/>
      <c r="M16" s="58"/>
      <c r="N16" s="58"/>
      <c r="O16" s="58"/>
      <c r="P16" s="351"/>
      <c r="Q16" s="2"/>
      <c r="R16" s="64"/>
      <c r="S16" s="583"/>
    </row>
    <row r="17" spans="1:19" x14ac:dyDescent="0.35">
      <c r="A17" s="558">
        <f t="shared" si="1"/>
        <v>7</v>
      </c>
      <c r="B17" s="67"/>
      <c r="C17" s="65"/>
      <c r="D17" s="174"/>
      <c r="E17" s="66"/>
      <c r="F17" s="5"/>
      <c r="G17" s="2"/>
      <c r="H17" s="6"/>
      <c r="I17" s="354" t="str">
        <f t="shared" si="0"/>
        <v/>
      </c>
      <c r="J17" s="58"/>
      <c r="K17" s="58"/>
      <c r="L17" s="58"/>
      <c r="M17" s="58"/>
      <c r="N17" s="58"/>
      <c r="O17" s="58"/>
      <c r="P17" s="351"/>
      <c r="Q17" s="2"/>
      <c r="R17" s="64"/>
      <c r="S17" s="583"/>
    </row>
    <row r="18" spans="1:19" x14ac:dyDescent="0.35">
      <c r="A18" s="558">
        <f t="shared" si="1"/>
        <v>8</v>
      </c>
      <c r="B18" s="67"/>
      <c r="C18" s="65"/>
      <c r="D18" s="174"/>
      <c r="E18" s="66"/>
      <c r="F18" s="5"/>
      <c r="G18" s="2"/>
      <c r="H18" s="6"/>
      <c r="I18" s="354" t="str">
        <f t="shared" si="0"/>
        <v/>
      </c>
      <c r="J18" s="58"/>
      <c r="K18" s="58"/>
      <c r="L18" s="58"/>
      <c r="M18" s="58"/>
      <c r="N18" s="58"/>
      <c r="O18" s="58"/>
      <c r="P18" s="351"/>
      <c r="Q18" s="2"/>
      <c r="R18" s="64"/>
      <c r="S18" s="583"/>
    </row>
    <row r="19" spans="1:19" x14ac:dyDescent="0.35">
      <c r="A19" s="558">
        <f t="shared" si="1"/>
        <v>9</v>
      </c>
      <c r="B19" s="67"/>
      <c r="C19" s="65"/>
      <c r="D19" s="174"/>
      <c r="E19" s="66"/>
      <c r="F19" s="5"/>
      <c r="G19" s="2"/>
      <c r="H19" s="6"/>
      <c r="I19" s="354" t="str">
        <f t="shared" si="0"/>
        <v/>
      </c>
      <c r="J19" s="58"/>
      <c r="K19" s="58"/>
      <c r="L19" s="58"/>
      <c r="M19" s="58"/>
      <c r="N19" s="58"/>
      <c r="O19" s="58"/>
      <c r="P19" s="351"/>
      <c r="Q19" s="2"/>
      <c r="R19" s="64"/>
      <c r="S19" s="583"/>
    </row>
    <row r="20" spans="1:19" x14ac:dyDescent="0.35">
      <c r="A20" s="558">
        <f t="shared" si="1"/>
        <v>10</v>
      </c>
      <c r="B20" s="67"/>
      <c r="C20" s="65"/>
      <c r="D20" s="174"/>
      <c r="E20" s="66"/>
      <c r="F20" s="5"/>
      <c r="G20" s="2"/>
      <c r="H20" s="6"/>
      <c r="I20" s="354" t="str">
        <f t="shared" si="0"/>
        <v/>
      </c>
      <c r="J20" s="58"/>
      <c r="K20" s="58"/>
      <c r="L20" s="58"/>
      <c r="M20" s="58"/>
      <c r="N20" s="58"/>
      <c r="O20" s="58"/>
      <c r="P20" s="351"/>
      <c r="Q20" s="2"/>
      <c r="R20" s="64"/>
      <c r="S20" s="583"/>
    </row>
    <row r="21" spans="1:19" x14ac:dyDescent="0.35">
      <c r="A21" s="558">
        <f t="shared" si="1"/>
        <v>11</v>
      </c>
      <c r="B21" s="67"/>
      <c r="C21" s="65"/>
      <c r="D21" s="174"/>
      <c r="E21" s="66"/>
      <c r="F21" s="5"/>
      <c r="G21" s="2"/>
      <c r="H21" s="6"/>
      <c r="I21" s="354" t="str">
        <f t="shared" si="0"/>
        <v/>
      </c>
      <c r="J21" s="58"/>
      <c r="K21" s="58"/>
      <c r="L21" s="58"/>
      <c r="M21" s="58"/>
      <c r="N21" s="58"/>
      <c r="O21" s="58"/>
      <c r="P21" s="351"/>
      <c r="Q21" s="2"/>
      <c r="R21" s="64"/>
      <c r="S21" s="583"/>
    </row>
    <row r="22" spans="1:19" x14ac:dyDescent="0.35">
      <c r="A22" s="558">
        <f t="shared" si="1"/>
        <v>12</v>
      </c>
      <c r="B22" s="67"/>
      <c r="C22" s="65"/>
      <c r="D22" s="174"/>
      <c r="E22" s="66"/>
      <c r="F22" s="5"/>
      <c r="G22" s="2"/>
      <c r="H22" s="6"/>
      <c r="I22" s="354" t="str">
        <f t="shared" si="0"/>
        <v/>
      </c>
      <c r="J22" s="58"/>
      <c r="K22" s="58"/>
      <c r="L22" s="58"/>
      <c r="M22" s="58"/>
      <c r="N22" s="58"/>
      <c r="O22" s="58"/>
      <c r="P22" s="351"/>
      <c r="Q22" s="2"/>
      <c r="R22" s="64"/>
      <c r="S22" s="583"/>
    </row>
    <row r="23" spans="1:19" x14ac:dyDescent="0.35">
      <c r="A23" s="558">
        <f t="shared" si="1"/>
        <v>13</v>
      </c>
      <c r="B23" s="67"/>
      <c r="C23" s="65"/>
      <c r="D23" s="174"/>
      <c r="E23" s="66"/>
      <c r="F23" s="5"/>
      <c r="G23" s="2"/>
      <c r="H23" s="6"/>
      <c r="I23" s="354" t="str">
        <f t="shared" si="0"/>
        <v/>
      </c>
      <c r="J23" s="58"/>
      <c r="K23" s="58"/>
      <c r="L23" s="58"/>
      <c r="M23" s="58"/>
      <c r="N23" s="58"/>
      <c r="O23" s="58"/>
      <c r="P23" s="351"/>
      <c r="Q23" s="2"/>
      <c r="R23" s="64"/>
      <c r="S23" s="583"/>
    </row>
    <row r="24" spans="1:19" x14ac:dyDescent="0.35">
      <c r="A24" s="558">
        <f t="shared" si="1"/>
        <v>14</v>
      </c>
      <c r="B24" s="67"/>
      <c r="C24" s="65"/>
      <c r="D24" s="174"/>
      <c r="E24" s="66"/>
      <c r="F24" s="5"/>
      <c r="G24" s="2"/>
      <c r="H24" s="6"/>
      <c r="I24" s="354" t="str">
        <f t="shared" si="0"/>
        <v/>
      </c>
      <c r="J24" s="58"/>
      <c r="K24" s="58"/>
      <c r="L24" s="58"/>
      <c r="M24" s="58"/>
      <c r="N24" s="58"/>
      <c r="O24" s="58"/>
      <c r="P24" s="351"/>
      <c r="Q24" s="2"/>
      <c r="R24" s="64"/>
      <c r="S24" s="583"/>
    </row>
    <row r="25" spans="1:19" x14ac:dyDescent="0.35">
      <c r="A25" s="558">
        <f t="shared" si="1"/>
        <v>15</v>
      </c>
      <c r="B25" s="67"/>
      <c r="C25" s="65"/>
      <c r="D25" s="174"/>
      <c r="E25" s="66"/>
      <c r="F25" s="5"/>
      <c r="G25" s="2"/>
      <c r="H25" s="6"/>
      <c r="I25" s="354" t="str">
        <f t="shared" si="0"/>
        <v/>
      </c>
      <c r="J25" s="58"/>
      <c r="K25" s="58"/>
      <c r="L25" s="58"/>
      <c r="M25" s="58"/>
      <c r="N25" s="58"/>
      <c r="O25" s="58"/>
      <c r="P25" s="351"/>
      <c r="Q25" s="2"/>
      <c r="R25" s="64"/>
      <c r="S25" s="583"/>
    </row>
    <row r="26" spans="1:19" x14ac:dyDescent="0.35">
      <c r="A26" s="558">
        <f t="shared" si="1"/>
        <v>16</v>
      </c>
      <c r="B26" s="67"/>
      <c r="C26" s="65"/>
      <c r="D26" s="174"/>
      <c r="E26" s="66"/>
      <c r="F26" s="5"/>
      <c r="G26" s="2"/>
      <c r="H26" s="6"/>
      <c r="I26" s="354" t="str">
        <f t="shared" si="0"/>
        <v/>
      </c>
      <c r="J26" s="58"/>
      <c r="K26" s="58"/>
      <c r="L26" s="58"/>
      <c r="M26" s="58"/>
      <c r="N26" s="58"/>
      <c r="O26" s="58"/>
      <c r="P26" s="351"/>
      <c r="Q26" s="2"/>
      <c r="R26" s="64"/>
      <c r="S26" s="583"/>
    </row>
    <row r="27" spans="1:19" x14ac:dyDescent="0.35">
      <c r="A27" s="558">
        <f t="shared" si="1"/>
        <v>17</v>
      </c>
      <c r="B27" s="67"/>
      <c r="C27" s="65"/>
      <c r="D27" s="174"/>
      <c r="E27" s="66"/>
      <c r="F27" s="5"/>
      <c r="G27" s="2"/>
      <c r="H27" s="6"/>
      <c r="I27" s="354" t="str">
        <f t="shared" si="0"/>
        <v/>
      </c>
      <c r="J27" s="58"/>
      <c r="K27" s="58"/>
      <c r="L27" s="58"/>
      <c r="M27" s="58"/>
      <c r="N27" s="58"/>
      <c r="O27" s="58"/>
      <c r="P27" s="351"/>
      <c r="Q27" s="2"/>
      <c r="R27" s="64"/>
      <c r="S27" s="583"/>
    </row>
    <row r="28" spans="1:19" x14ac:dyDescent="0.35">
      <c r="A28" s="558">
        <f t="shared" si="1"/>
        <v>18</v>
      </c>
      <c r="B28" s="67"/>
      <c r="C28" s="65"/>
      <c r="D28" s="174"/>
      <c r="E28" s="66"/>
      <c r="F28" s="5"/>
      <c r="G28" s="2"/>
      <c r="H28" s="6"/>
      <c r="I28" s="354" t="str">
        <f t="shared" si="0"/>
        <v/>
      </c>
      <c r="J28" s="58"/>
      <c r="K28" s="58"/>
      <c r="L28" s="58"/>
      <c r="M28" s="58"/>
      <c r="N28" s="58"/>
      <c r="O28" s="58"/>
      <c r="P28" s="351"/>
      <c r="Q28" s="2"/>
      <c r="R28" s="64"/>
      <c r="S28" s="583"/>
    </row>
    <row r="29" spans="1:19" x14ac:dyDescent="0.35">
      <c r="A29" s="558">
        <f t="shared" si="1"/>
        <v>19</v>
      </c>
      <c r="B29" s="67"/>
      <c r="C29" s="65"/>
      <c r="D29" s="174"/>
      <c r="E29" s="66"/>
      <c r="F29" s="5"/>
      <c r="G29" s="2"/>
      <c r="H29" s="6"/>
      <c r="I29" s="354" t="str">
        <f t="shared" si="0"/>
        <v/>
      </c>
      <c r="J29" s="58"/>
      <c r="K29" s="58"/>
      <c r="L29" s="58"/>
      <c r="M29" s="58"/>
      <c r="N29" s="58"/>
      <c r="O29" s="58"/>
      <c r="P29" s="351"/>
      <c r="Q29" s="2"/>
      <c r="R29" s="64"/>
      <c r="S29" s="583"/>
    </row>
    <row r="30" spans="1:19" x14ac:dyDescent="0.35">
      <c r="A30" s="558">
        <f t="shared" si="1"/>
        <v>20</v>
      </c>
      <c r="B30" s="67"/>
      <c r="C30" s="65"/>
      <c r="D30" s="174"/>
      <c r="E30" s="66"/>
      <c r="F30" s="5"/>
      <c r="G30" s="2"/>
      <c r="H30" s="6"/>
      <c r="I30" s="354" t="str">
        <f t="shared" si="0"/>
        <v/>
      </c>
      <c r="J30" s="181"/>
      <c r="K30" s="181"/>
      <c r="L30" s="181"/>
      <c r="M30" s="181"/>
      <c r="N30" s="181"/>
      <c r="O30" s="181"/>
      <c r="P30" s="590"/>
      <c r="Q30" s="2"/>
      <c r="R30" s="64"/>
      <c r="S30" s="583"/>
    </row>
    <row r="31" spans="1:19" x14ac:dyDescent="0.35">
      <c r="A31" s="581">
        <f t="shared" si="1"/>
        <v>21</v>
      </c>
      <c r="B31" s="197"/>
      <c r="C31" s="198"/>
      <c r="D31" s="711"/>
      <c r="E31" s="199"/>
      <c r="F31" s="22"/>
      <c r="G31" s="200"/>
      <c r="H31" s="166"/>
      <c r="I31" s="355" t="str">
        <f t="shared" si="0"/>
        <v/>
      </c>
      <c r="J31" s="58"/>
      <c r="K31" s="58"/>
      <c r="L31" s="58"/>
      <c r="M31" s="58"/>
      <c r="N31" s="58"/>
      <c r="O31" s="58"/>
      <c r="P31" s="351"/>
      <c r="Q31" s="200"/>
      <c r="R31" s="201"/>
      <c r="S31" s="584"/>
    </row>
    <row r="32" spans="1:19" x14ac:dyDescent="0.35">
      <c r="A32" s="558">
        <f t="shared" si="1"/>
        <v>22</v>
      </c>
      <c r="B32" s="67"/>
      <c r="C32" s="65"/>
      <c r="D32" s="174"/>
      <c r="E32" s="66"/>
      <c r="F32" s="5"/>
      <c r="G32" s="2"/>
      <c r="H32" s="6"/>
      <c r="I32" s="354" t="str">
        <f t="shared" si="0"/>
        <v/>
      </c>
      <c r="J32" s="58"/>
      <c r="K32" s="58"/>
      <c r="L32" s="58"/>
      <c r="M32" s="58"/>
      <c r="N32" s="58"/>
      <c r="O32" s="58"/>
      <c r="P32" s="351"/>
      <c r="Q32" s="2"/>
      <c r="R32" s="64"/>
      <c r="S32" s="583"/>
    </row>
    <row r="33" spans="1:19" x14ac:dyDescent="0.35">
      <c r="A33" s="558">
        <f t="shared" si="1"/>
        <v>23</v>
      </c>
      <c r="B33" s="67"/>
      <c r="C33" s="65"/>
      <c r="D33" s="174"/>
      <c r="E33" s="66"/>
      <c r="F33" s="5"/>
      <c r="G33" s="2"/>
      <c r="H33" s="6"/>
      <c r="I33" s="354" t="str">
        <f t="shared" si="0"/>
        <v/>
      </c>
      <c r="J33" s="58"/>
      <c r="K33" s="58"/>
      <c r="L33" s="58"/>
      <c r="M33" s="58"/>
      <c r="N33" s="58"/>
      <c r="O33" s="58"/>
      <c r="P33" s="351"/>
      <c r="Q33" s="2"/>
      <c r="R33" s="64"/>
      <c r="S33" s="583"/>
    </row>
    <row r="34" spans="1:19" x14ac:dyDescent="0.35">
      <c r="A34" s="558">
        <f t="shared" si="1"/>
        <v>24</v>
      </c>
      <c r="B34" s="67"/>
      <c r="C34" s="65"/>
      <c r="D34" s="174"/>
      <c r="E34" s="66"/>
      <c r="F34" s="5"/>
      <c r="G34" s="2"/>
      <c r="H34" s="6"/>
      <c r="I34" s="354" t="str">
        <f t="shared" si="0"/>
        <v/>
      </c>
      <c r="J34" s="58"/>
      <c r="K34" s="58"/>
      <c r="L34" s="58"/>
      <c r="M34" s="58"/>
      <c r="N34" s="58"/>
      <c r="O34" s="58"/>
      <c r="P34" s="351"/>
      <c r="Q34" s="2"/>
      <c r="R34" s="64"/>
      <c r="S34" s="583"/>
    </row>
    <row r="35" spans="1:19" x14ac:dyDescent="0.35">
      <c r="A35" s="558">
        <f t="shared" si="1"/>
        <v>25</v>
      </c>
      <c r="B35" s="197"/>
      <c r="C35" s="198"/>
      <c r="D35" s="711"/>
      <c r="E35" s="199"/>
      <c r="F35" s="22"/>
      <c r="G35" s="200"/>
      <c r="H35" s="166"/>
      <c r="I35" s="355" t="str">
        <f t="shared" si="0"/>
        <v/>
      </c>
      <c r="J35" s="58"/>
      <c r="K35" s="58"/>
      <c r="L35" s="58"/>
      <c r="M35" s="58"/>
      <c r="N35" s="58"/>
      <c r="O35" s="58"/>
      <c r="P35" s="351"/>
      <c r="Q35" s="200"/>
      <c r="R35" s="201"/>
      <c r="S35" s="584"/>
    </row>
    <row r="36" spans="1:19" x14ac:dyDescent="0.35">
      <c r="A36" s="558">
        <f t="shared" si="1"/>
        <v>26</v>
      </c>
      <c r="B36" s="67"/>
      <c r="C36" s="65"/>
      <c r="D36" s="174"/>
      <c r="E36" s="66"/>
      <c r="F36" s="5"/>
      <c r="G36" s="2"/>
      <c r="H36" s="6"/>
      <c r="I36" s="354" t="str">
        <f t="shared" si="0"/>
        <v/>
      </c>
      <c r="J36" s="58"/>
      <c r="K36" s="58"/>
      <c r="L36" s="58"/>
      <c r="M36" s="58"/>
      <c r="N36" s="58"/>
      <c r="O36" s="58"/>
      <c r="P36" s="351"/>
      <c r="Q36" s="2"/>
      <c r="R36" s="64"/>
      <c r="S36" s="583"/>
    </row>
    <row r="37" spans="1:19" x14ac:dyDescent="0.35">
      <c r="A37" s="558">
        <f t="shared" si="1"/>
        <v>27</v>
      </c>
      <c r="B37" s="67"/>
      <c r="C37" s="65"/>
      <c r="D37" s="174"/>
      <c r="E37" s="66"/>
      <c r="F37" s="5"/>
      <c r="G37" s="2"/>
      <c r="H37" s="6"/>
      <c r="I37" s="354" t="str">
        <f t="shared" si="0"/>
        <v/>
      </c>
      <c r="J37" s="58"/>
      <c r="K37" s="58"/>
      <c r="L37" s="58"/>
      <c r="M37" s="58"/>
      <c r="N37" s="58"/>
      <c r="O37" s="58"/>
      <c r="P37" s="351"/>
      <c r="Q37" s="2"/>
      <c r="R37" s="64"/>
      <c r="S37" s="583"/>
    </row>
    <row r="38" spans="1:19" x14ac:dyDescent="0.35">
      <c r="A38" s="558">
        <f t="shared" si="1"/>
        <v>28</v>
      </c>
      <c r="B38" s="67"/>
      <c r="C38" s="65"/>
      <c r="D38" s="174"/>
      <c r="E38" s="66"/>
      <c r="F38" s="5"/>
      <c r="G38" s="2"/>
      <c r="H38" s="6"/>
      <c r="I38" s="354" t="str">
        <f t="shared" si="0"/>
        <v/>
      </c>
      <c r="J38" s="58"/>
      <c r="K38" s="58"/>
      <c r="L38" s="58"/>
      <c r="M38" s="58"/>
      <c r="N38" s="58"/>
      <c r="O38" s="58"/>
      <c r="P38" s="351"/>
      <c r="Q38" s="2"/>
      <c r="R38" s="64"/>
      <c r="S38" s="583"/>
    </row>
    <row r="39" spans="1:19" x14ac:dyDescent="0.35">
      <c r="A39" s="558">
        <f t="shared" si="1"/>
        <v>29</v>
      </c>
      <c r="B39" s="67"/>
      <c r="C39" s="65"/>
      <c r="D39" s="174"/>
      <c r="E39" s="66"/>
      <c r="F39" s="5"/>
      <c r="G39" s="2"/>
      <c r="H39" s="6"/>
      <c r="I39" s="354" t="str">
        <f t="shared" si="0"/>
        <v/>
      </c>
      <c r="J39" s="58"/>
      <c r="K39" s="58"/>
      <c r="L39" s="58"/>
      <c r="M39" s="58"/>
      <c r="N39" s="58"/>
      <c r="O39" s="58"/>
      <c r="P39" s="351"/>
      <c r="Q39" s="2"/>
      <c r="R39" s="64"/>
      <c r="S39" s="583"/>
    </row>
    <row r="40" spans="1:19" x14ac:dyDescent="0.35">
      <c r="A40" s="558">
        <f t="shared" si="1"/>
        <v>30</v>
      </c>
      <c r="B40" s="67"/>
      <c r="C40" s="65"/>
      <c r="D40" s="174"/>
      <c r="E40" s="66"/>
      <c r="F40" s="5"/>
      <c r="G40" s="2"/>
      <c r="H40" s="6"/>
      <c r="I40" s="354" t="str">
        <f t="shared" si="0"/>
        <v/>
      </c>
      <c r="J40" s="58"/>
      <c r="K40" s="58"/>
      <c r="L40" s="58"/>
      <c r="M40" s="58"/>
      <c r="N40" s="58"/>
      <c r="O40" s="58"/>
      <c r="P40" s="351"/>
      <c r="Q40" s="2"/>
      <c r="R40" s="64"/>
      <c r="S40" s="583"/>
    </row>
    <row r="41" spans="1:19" x14ac:dyDescent="0.35">
      <c r="A41" s="558">
        <f t="shared" si="1"/>
        <v>31</v>
      </c>
      <c r="B41" s="67"/>
      <c r="C41" s="65"/>
      <c r="D41" s="174"/>
      <c r="E41" s="66"/>
      <c r="F41" s="5"/>
      <c r="G41" s="2"/>
      <c r="H41" s="6"/>
      <c r="I41" s="354" t="str">
        <f t="shared" si="0"/>
        <v/>
      </c>
      <c r="J41" s="58"/>
      <c r="K41" s="58"/>
      <c r="L41" s="58"/>
      <c r="M41" s="58"/>
      <c r="N41" s="58"/>
      <c r="O41" s="58"/>
      <c r="P41" s="351"/>
      <c r="Q41" s="2"/>
      <c r="R41" s="64"/>
      <c r="S41" s="583"/>
    </row>
    <row r="42" spans="1:19" x14ac:dyDescent="0.35">
      <c r="A42" s="558">
        <f t="shared" si="1"/>
        <v>32</v>
      </c>
      <c r="B42" s="67"/>
      <c r="C42" s="65"/>
      <c r="D42" s="174"/>
      <c r="E42" s="66"/>
      <c r="F42" s="5"/>
      <c r="G42" s="2"/>
      <c r="H42" s="6"/>
      <c r="I42" s="354" t="str">
        <f t="shared" ref="I42:I72" si="2">IF(AND(ISNUMBER(F42),ISNUMBER(H42)),H42/F42,"")</f>
        <v/>
      </c>
      <c r="J42" s="58"/>
      <c r="K42" s="58"/>
      <c r="L42" s="58"/>
      <c r="M42" s="58"/>
      <c r="N42" s="58"/>
      <c r="O42" s="58"/>
      <c r="P42" s="351"/>
      <c r="Q42" s="2"/>
      <c r="R42" s="64"/>
      <c r="S42" s="583"/>
    </row>
    <row r="43" spans="1:19" x14ac:dyDescent="0.35">
      <c r="A43" s="558">
        <f t="shared" si="1"/>
        <v>33</v>
      </c>
      <c r="B43" s="67"/>
      <c r="C43" s="65"/>
      <c r="D43" s="174"/>
      <c r="E43" s="66"/>
      <c r="F43" s="5"/>
      <c r="G43" s="2"/>
      <c r="H43" s="6"/>
      <c r="I43" s="354" t="str">
        <f t="shared" si="2"/>
        <v/>
      </c>
      <c r="J43" s="58"/>
      <c r="K43" s="58"/>
      <c r="L43" s="58"/>
      <c r="M43" s="58"/>
      <c r="N43" s="58"/>
      <c r="O43" s="58"/>
      <c r="P43" s="351"/>
      <c r="Q43" s="2"/>
      <c r="R43" s="64"/>
      <c r="S43" s="583"/>
    </row>
    <row r="44" spans="1:19" x14ac:dyDescent="0.35">
      <c r="A44" s="558">
        <f t="shared" si="1"/>
        <v>34</v>
      </c>
      <c r="B44" s="67"/>
      <c r="C44" s="65"/>
      <c r="D44" s="174"/>
      <c r="E44" s="66"/>
      <c r="F44" s="5"/>
      <c r="G44" s="2"/>
      <c r="H44" s="6"/>
      <c r="I44" s="354" t="str">
        <f t="shared" si="2"/>
        <v/>
      </c>
      <c r="J44" s="58"/>
      <c r="K44" s="58"/>
      <c r="L44" s="58"/>
      <c r="M44" s="58"/>
      <c r="N44" s="58"/>
      <c r="O44" s="58"/>
      <c r="P44" s="351"/>
      <c r="Q44" s="2"/>
      <c r="R44" s="64"/>
      <c r="S44" s="583"/>
    </row>
    <row r="45" spans="1:19" x14ac:dyDescent="0.35">
      <c r="A45" s="558">
        <f t="shared" si="1"/>
        <v>35</v>
      </c>
      <c r="B45" s="67"/>
      <c r="C45" s="65"/>
      <c r="D45" s="174"/>
      <c r="E45" s="66"/>
      <c r="F45" s="5"/>
      <c r="G45" s="2"/>
      <c r="H45" s="6"/>
      <c r="I45" s="354" t="str">
        <f t="shared" si="2"/>
        <v/>
      </c>
      <c r="J45" s="58"/>
      <c r="K45" s="58"/>
      <c r="L45" s="58"/>
      <c r="M45" s="58"/>
      <c r="N45" s="58"/>
      <c r="O45" s="58"/>
      <c r="P45" s="351"/>
      <c r="Q45" s="2"/>
      <c r="R45" s="64"/>
      <c r="S45" s="583"/>
    </row>
    <row r="46" spans="1:19" x14ac:dyDescent="0.35">
      <c r="A46" s="558">
        <f t="shared" si="1"/>
        <v>36</v>
      </c>
      <c r="B46" s="67"/>
      <c r="C46" s="65"/>
      <c r="D46" s="174"/>
      <c r="E46" s="66"/>
      <c r="F46" s="5"/>
      <c r="G46" s="2"/>
      <c r="H46" s="6"/>
      <c r="I46" s="354" t="str">
        <f t="shared" si="2"/>
        <v/>
      </c>
      <c r="J46" s="58"/>
      <c r="K46" s="58"/>
      <c r="L46" s="58"/>
      <c r="M46" s="58"/>
      <c r="N46" s="58"/>
      <c r="O46" s="58"/>
      <c r="P46" s="351"/>
      <c r="Q46" s="2"/>
      <c r="R46" s="64"/>
      <c r="S46" s="583"/>
    </row>
    <row r="47" spans="1:19" x14ac:dyDescent="0.35">
      <c r="A47" s="558">
        <f t="shared" si="1"/>
        <v>37</v>
      </c>
      <c r="B47" s="67"/>
      <c r="C47" s="65"/>
      <c r="D47" s="174"/>
      <c r="E47" s="66"/>
      <c r="F47" s="5"/>
      <c r="G47" s="2"/>
      <c r="H47" s="6"/>
      <c r="I47" s="354" t="str">
        <f t="shared" si="2"/>
        <v/>
      </c>
      <c r="J47" s="58"/>
      <c r="K47" s="58"/>
      <c r="L47" s="58"/>
      <c r="M47" s="58"/>
      <c r="N47" s="58"/>
      <c r="O47" s="58"/>
      <c r="P47" s="351"/>
      <c r="Q47" s="2"/>
      <c r="R47" s="64"/>
      <c r="S47" s="583"/>
    </row>
    <row r="48" spans="1:19" x14ac:dyDescent="0.35">
      <c r="A48" s="558">
        <f t="shared" si="1"/>
        <v>38</v>
      </c>
      <c r="B48" s="67"/>
      <c r="C48" s="65"/>
      <c r="D48" s="174"/>
      <c r="E48" s="66"/>
      <c r="F48" s="5"/>
      <c r="G48" s="2"/>
      <c r="H48" s="6"/>
      <c r="I48" s="354" t="str">
        <f t="shared" si="2"/>
        <v/>
      </c>
      <c r="J48" s="58"/>
      <c r="K48" s="58"/>
      <c r="L48" s="58"/>
      <c r="M48" s="58"/>
      <c r="N48" s="58"/>
      <c r="O48" s="58"/>
      <c r="P48" s="351"/>
      <c r="Q48" s="2"/>
      <c r="R48" s="64"/>
      <c r="S48" s="583"/>
    </row>
    <row r="49" spans="1:19" x14ac:dyDescent="0.35">
      <c r="A49" s="558">
        <f t="shared" si="1"/>
        <v>39</v>
      </c>
      <c r="B49" s="67"/>
      <c r="C49" s="65"/>
      <c r="D49" s="174"/>
      <c r="E49" s="66"/>
      <c r="F49" s="5"/>
      <c r="G49" s="2"/>
      <c r="H49" s="6"/>
      <c r="I49" s="354" t="str">
        <f t="shared" si="2"/>
        <v/>
      </c>
      <c r="J49" s="58"/>
      <c r="K49" s="58"/>
      <c r="L49" s="58"/>
      <c r="M49" s="58"/>
      <c r="N49" s="58"/>
      <c r="O49" s="58"/>
      <c r="P49" s="351"/>
      <c r="Q49" s="2"/>
      <c r="R49" s="64"/>
      <c r="S49" s="583"/>
    </row>
    <row r="50" spans="1:19" x14ac:dyDescent="0.35">
      <c r="A50" s="558">
        <f t="shared" si="1"/>
        <v>40</v>
      </c>
      <c r="B50" s="67"/>
      <c r="C50" s="65"/>
      <c r="D50" s="174"/>
      <c r="E50" s="66"/>
      <c r="F50" s="5"/>
      <c r="G50" s="2"/>
      <c r="H50" s="6"/>
      <c r="I50" s="354" t="str">
        <f t="shared" si="2"/>
        <v/>
      </c>
      <c r="J50" s="58"/>
      <c r="K50" s="58"/>
      <c r="L50" s="58"/>
      <c r="M50" s="58"/>
      <c r="N50" s="58"/>
      <c r="O50" s="58"/>
      <c r="P50" s="351"/>
      <c r="Q50" s="2"/>
      <c r="R50" s="64"/>
      <c r="S50" s="583"/>
    </row>
    <row r="51" spans="1:19" x14ac:dyDescent="0.35">
      <c r="A51" s="558">
        <f t="shared" si="1"/>
        <v>41</v>
      </c>
      <c r="B51" s="67"/>
      <c r="C51" s="65"/>
      <c r="D51" s="174"/>
      <c r="E51" s="66"/>
      <c r="F51" s="5"/>
      <c r="G51" s="2"/>
      <c r="H51" s="6"/>
      <c r="I51" s="354" t="str">
        <f t="shared" si="2"/>
        <v/>
      </c>
      <c r="J51" s="181"/>
      <c r="K51" s="181"/>
      <c r="L51" s="181"/>
      <c r="M51" s="181"/>
      <c r="N51" s="181"/>
      <c r="O51" s="181"/>
      <c r="P51" s="590"/>
      <c r="Q51" s="2"/>
      <c r="R51" s="64"/>
      <c r="S51" s="583"/>
    </row>
    <row r="52" spans="1:19" x14ac:dyDescent="0.35">
      <c r="A52" s="581">
        <f t="shared" si="1"/>
        <v>42</v>
      </c>
      <c r="B52" s="197"/>
      <c r="C52" s="198"/>
      <c r="D52" s="711"/>
      <c r="E52" s="199"/>
      <c r="F52" s="22"/>
      <c r="G52" s="200"/>
      <c r="H52" s="166"/>
      <c r="I52" s="355" t="str">
        <f t="shared" si="2"/>
        <v/>
      </c>
      <c r="J52" s="58"/>
      <c r="K52" s="58"/>
      <c r="L52" s="58"/>
      <c r="M52" s="58"/>
      <c r="N52" s="58"/>
      <c r="O52" s="58"/>
      <c r="P52" s="351"/>
      <c r="Q52" s="200"/>
      <c r="R52" s="201"/>
      <c r="S52" s="584"/>
    </row>
    <row r="53" spans="1:19" x14ac:dyDescent="0.35">
      <c r="A53" s="558">
        <f t="shared" si="1"/>
        <v>43</v>
      </c>
      <c r="B53" s="67"/>
      <c r="C53" s="65"/>
      <c r="D53" s="174"/>
      <c r="E53" s="66"/>
      <c r="F53" s="5"/>
      <c r="G53" s="2"/>
      <c r="H53" s="6"/>
      <c r="I53" s="354" t="str">
        <f t="shared" si="2"/>
        <v/>
      </c>
      <c r="J53" s="58"/>
      <c r="K53" s="58"/>
      <c r="L53" s="58"/>
      <c r="M53" s="58"/>
      <c r="N53" s="58"/>
      <c r="O53" s="58"/>
      <c r="P53" s="351"/>
      <c r="Q53" s="2"/>
      <c r="R53" s="64"/>
      <c r="S53" s="583"/>
    </row>
    <row r="54" spans="1:19" x14ac:dyDescent="0.35">
      <c r="A54" s="558">
        <f t="shared" si="1"/>
        <v>44</v>
      </c>
      <c r="B54" s="67"/>
      <c r="C54" s="65"/>
      <c r="D54" s="174"/>
      <c r="E54" s="66"/>
      <c r="F54" s="5"/>
      <c r="G54" s="2"/>
      <c r="H54" s="6"/>
      <c r="I54" s="354" t="str">
        <f t="shared" si="2"/>
        <v/>
      </c>
      <c r="J54" s="58"/>
      <c r="K54" s="58"/>
      <c r="L54" s="58"/>
      <c r="M54" s="58"/>
      <c r="N54" s="58"/>
      <c r="O54" s="58"/>
      <c r="P54" s="351"/>
      <c r="Q54" s="2"/>
      <c r="R54" s="64"/>
      <c r="S54" s="583"/>
    </row>
    <row r="55" spans="1:19" x14ac:dyDescent="0.35">
      <c r="A55" s="558">
        <f t="shared" si="1"/>
        <v>45</v>
      </c>
      <c r="B55" s="67"/>
      <c r="C55" s="65"/>
      <c r="D55" s="174"/>
      <c r="E55" s="66"/>
      <c r="F55" s="5"/>
      <c r="G55" s="2"/>
      <c r="H55" s="6"/>
      <c r="I55" s="354" t="str">
        <f t="shared" si="2"/>
        <v/>
      </c>
      <c r="J55" s="58"/>
      <c r="K55" s="58"/>
      <c r="L55" s="58"/>
      <c r="M55" s="58"/>
      <c r="N55" s="58"/>
      <c r="O55" s="58"/>
      <c r="P55" s="351"/>
      <c r="Q55" s="2"/>
      <c r="R55" s="64"/>
      <c r="S55" s="583"/>
    </row>
    <row r="56" spans="1:19" x14ac:dyDescent="0.35">
      <c r="A56" s="558">
        <f t="shared" si="1"/>
        <v>46</v>
      </c>
      <c r="B56" s="67"/>
      <c r="C56" s="65"/>
      <c r="D56" s="174"/>
      <c r="E56" s="66"/>
      <c r="F56" s="5"/>
      <c r="G56" s="2"/>
      <c r="H56" s="6"/>
      <c r="I56" s="354" t="str">
        <f t="shared" si="2"/>
        <v/>
      </c>
      <c r="J56" s="58"/>
      <c r="K56" s="58"/>
      <c r="L56" s="58"/>
      <c r="M56" s="58"/>
      <c r="N56" s="58"/>
      <c r="O56" s="58"/>
      <c r="P56" s="351"/>
      <c r="Q56" s="2"/>
      <c r="R56" s="64"/>
      <c r="S56" s="583"/>
    </row>
    <row r="57" spans="1:19" x14ac:dyDescent="0.35">
      <c r="A57" s="558">
        <f t="shared" si="1"/>
        <v>47</v>
      </c>
      <c r="B57" s="67"/>
      <c r="C57" s="65"/>
      <c r="D57" s="174"/>
      <c r="E57" s="66"/>
      <c r="F57" s="5"/>
      <c r="G57" s="2"/>
      <c r="H57" s="6"/>
      <c r="I57" s="354" t="str">
        <f t="shared" si="2"/>
        <v/>
      </c>
      <c r="J57" s="58"/>
      <c r="K57" s="58"/>
      <c r="L57" s="58"/>
      <c r="M57" s="58"/>
      <c r="N57" s="58"/>
      <c r="O57" s="58"/>
      <c r="P57" s="351"/>
      <c r="Q57" s="2"/>
      <c r="R57" s="64"/>
      <c r="S57" s="583"/>
    </row>
    <row r="58" spans="1:19" x14ac:dyDescent="0.35">
      <c r="A58" s="558">
        <f t="shared" si="1"/>
        <v>48</v>
      </c>
      <c r="B58" s="67"/>
      <c r="C58" s="65"/>
      <c r="D58" s="174"/>
      <c r="E58" s="66"/>
      <c r="F58" s="5"/>
      <c r="G58" s="2"/>
      <c r="H58" s="6"/>
      <c r="I58" s="354" t="str">
        <f t="shared" si="2"/>
        <v/>
      </c>
      <c r="J58" s="58"/>
      <c r="K58" s="58"/>
      <c r="L58" s="58"/>
      <c r="M58" s="58"/>
      <c r="N58" s="58"/>
      <c r="O58" s="58"/>
      <c r="P58" s="351"/>
      <c r="Q58" s="2"/>
      <c r="R58" s="64"/>
      <c r="S58" s="583"/>
    </row>
    <row r="59" spans="1:19" x14ac:dyDescent="0.35">
      <c r="A59" s="558">
        <f t="shared" si="1"/>
        <v>49</v>
      </c>
      <c r="B59" s="67"/>
      <c r="C59" s="65"/>
      <c r="D59" s="174"/>
      <c r="E59" s="66"/>
      <c r="F59" s="5"/>
      <c r="G59" s="2"/>
      <c r="H59" s="6"/>
      <c r="I59" s="354" t="str">
        <f t="shared" si="2"/>
        <v/>
      </c>
      <c r="J59" s="58"/>
      <c r="K59" s="58"/>
      <c r="L59" s="58"/>
      <c r="M59" s="58"/>
      <c r="N59" s="58"/>
      <c r="O59" s="58"/>
      <c r="P59" s="351"/>
      <c r="Q59" s="2"/>
      <c r="R59" s="64"/>
      <c r="S59" s="583"/>
    </row>
    <row r="60" spans="1:19" x14ac:dyDescent="0.35">
      <c r="A60" s="558">
        <f t="shared" si="1"/>
        <v>50</v>
      </c>
      <c r="B60" s="67"/>
      <c r="C60" s="65"/>
      <c r="D60" s="174"/>
      <c r="E60" s="66"/>
      <c r="F60" s="5"/>
      <c r="G60" s="2"/>
      <c r="H60" s="6"/>
      <c r="I60" s="354" t="str">
        <f t="shared" si="2"/>
        <v/>
      </c>
      <c r="J60" s="58"/>
      <c r="K60" s="58"/>
      <c r="L60" s="58"/>
      <c r="M60" s="58"/>
      <c r="N60" s="58"/>
      <c r="O60" s="58"/>
      <c r="P60" s="351"/>
      <c r="Q60" s="2"/>
      <c r="R60" s="64"/>
      <c r="S60" s="583"/>
    </row>
    <row r="61" spans="1:19" x14ac:dyDescent="0.35">
      <c r="A61" s="558">
        <f t="shared" si="1"/>
        <v>51</v>
      </c>
      <c r="B61" s="67"/>
      <c r="C61" s="65"/>
      <c r="D61" s="174"/>
      <c r="E61" s="66"/>
      <c r="F61" s="5"/>
      <c r="G61" s="2"/>
      <c r="H61" s="6"/>
      <c r="I61" s="354" t="str">
        <f t="shared" si="2"/>
        <v/>
      </c>
      <c r="J61" s="58"/>
      <c r="K61" s="58"/>
      <c r="L61" s="58"/>
      <c r="M61" s="58"/>
      <c r="N61" s="58"/>
      <c r="O61" s="58"/>
      <c r="P61" s="351"/>
      <c r="Q61" s="2"/>
      <c r="R61" s="64"/>
      <c r="S61" s="583"/>
    </row>
    <row r="62" spans="1:19" x14ac:dyDescent="0.35">
      <c r="A62" s="558">
        <f t="shared" si="1"/>
        <v>52</v>
      </c>
      <c r="B62" s="67"/>
      <c r="C62" s="65"/>
      <c r="D62" s="174"/>
      <c r="E62" s="66"/>
      <c r="F62" s="5"/>
      <c r="G62" s="2"/>
      <c r="H62" s="6"/>
      <c r="I62" s="354" t="str">
        <f t="shared" si="2"/>
        <v/>
      </c>
      <c r="J62" s="58"/>
      <c r="K62" s="58"/>
      <c r="L62" s="58"/>
      <c r="M62" s="58"/>
      <c r="N62" s="58"/>
      <c r="O62" s="58"/>
      <c r="P62" s="351"/>
      <c r="Q62" s="2"/>
      <c r="R62" s="64"/>
      <c r="S62" s="583"/>
    </row>
    <row r="63" spans="1:19" x14ac:dyDescent="0.35">
      <c r="A63" s="558">
        <f t="shared" si="1"/>
        <v>53</v>
      </c>
      <c r="B63" s="67"/>
      <c r="C63" s="65"/>
      <c r="D63" s="174"/>
      <c r="E63" s="66"/>
      <c r="F63" s="5"/>
      <c r="G63" s="2"/>
      <c r="H63" s="6"/>
      <c r="I63" s="354" t="str">
        <f t="shared" si="2"/>
        <v/>
      </c>
      <c r="J63" s="58"/>
      <c r="K63" s="58"/>
      <c r="L63" s="58"/>
      <c r="M63" s="58"/>
      <c r="N63" s="58"/>
      <c r="O63" s="58"/>
      <c r="P63" s="351"/>
      <c r="Q63" s="2"/>
      <c r="R63" s="64"/>
      <c r="S63" s="583"/>
    </row>
    <row r="64" spans="1:19" x14ac:dyDescent="0.35">
      <c r="A64" s="558">
        <f t="shared" si="1"/>
        <v>54</v>
      </c>
      <c r="B64" s="67"/>
      <c r="C64" s="65"/>
      <c r="D64" s="174"/>
      <c r="E64" s="66"/>
      <c r="F64" s="5"/>
      <c r="G64" s="2"/>
      <c r="H64" s="6"/>
      <c r="I64" s="354" t="str">
        <f t="shared" si="2"/>
        <v/>
      </c>
      <c r="J64" s="58"/>
      <c r="K64" s="58"/>
      <c r="L64" s="58"/>
      <c r="M64" s="58"/>
      <c r="N64" s="58"/>
      <c r="O64" s="58"/>
      <c r="P64" s="351"/>
      <c r="Q64" s="2"/>
      <c r="R64" s="64"/>
      <c r="S64" s="583"/>
    </row>
    <row r="65" spans="1:19" x14ac:dyDescent="0.35">
      <c r="A65" s="558">
        <f t="shared" si="1"/>
        <v>55</v>
      </c>
      <c r="B65" s="67"/>
      <c r="C65" s="65"/>
      <c r="D65" s="174"/>
      <c r="E65" s="66"/>
      <c r="F65" s="5"/>
      <c r="G65" s="2"/>
      <c r="H65" s="6"/>
      <c r="I65" s="354" t="str">
        <f t="shared" si="2"/>
        <v/>
      </c>
      <c r="J65" s="58"/>
      <c r="K65" s="58"/>
      <c r="L65" s="58"/>
      <c r="M65" s="58"/>
      <c r="N65" s="58"/>
      <c r="O65" s="58"/>
      <c r="P65" s="351"/>
      <c r="Q65" s="2"/>
      <c r="R65" s="64"/>
      <c r="S65" s="583"/>
    </row>
    <row r="66" spans="1:19" x14ac:dyDescent="0.35">
      <c r="A66" s="558">
        <f t="shared" si="1"/>
        <v>56</v>
      </c>
      <c r="B66" s="67"/>
      <c r="C66" s="65"/>
      <c r="D66" s="174"/>
      <c r="E66" s="66"/>
      <c r="F66" s="5"/>
      <c r="G66" s="2"/>
      <c r="H66" s="6"/>
      <c r="I66" s="354" t="str">
        <f t="shared" si="2"/>
        <v/>
      </c>
      <c r="J66" s="58"/>
      <c r="K66" s="58"/>
      <c r="L66" s="58"/>
      <c r="M66" s="58"/>
      <c r="N66" s="58"/>
      <c r="O66" s="58"/>
      <c r="P66" s="351"/>
      <c r="Q66" s="2"/>
      <c r="R66" s="64"/>
      <c r="S66" s="583"/>
    </row>
    <row r="67" spans="1:19" x14ac:dyDescent="0.35">
      <c r="A67" s="558">
        <f t="shared" si="1"/>
        <v>57</v>
      </c>
      <c r="B67" s="67"/>
      <c r="C67" s="65"/>
      <c r="D67" s="174"/>
      <c r="E67" s="66"/>
      <c r="F67" s="5"/>
      <c r="G67" s="2"/>
      <c r="H67" s="6"/>
      <c r="I67" s="354" t="str">
        <f t="shared" si="2"/>
        <v/>
      </c>
      <c r="J67" s="58"/>
      <c r="K67" s="58"/>
      <c r="L67" s="58"/>
      <c r="M67" s="58"/>
      <c r="N67" s="58"/>
      <c r="O67" s="58"/>
      <c r="P67" s="351"/>
      <c r="Q67" s="2"/>
      <c r="R67" s="64"/>
      <c r="S67" s="583"/>
    </row>
    <row r="68" spans="1:19" x14ac:dyDescent="0.35">
      <c r="A68" s="558">
        <f t="shared" si="1"/>
        <v>58</v>
      </c>
      <c r="B68" s="67"/>
      <c r="C68" s="65"/>
      <c r="D68" s="174"/>
      <c r="E68" s="66"/>
      <c r="F68" s="5"/>
      <c r="G68" s="2"/>
      <c r="H68" s="6"/>
      <c r="I68" s="354" t="str">
        <f t="shared" si="2"/>
        <v/>
      </c>
      <c r="J68" s="58"/>
      <c r="K68" s="58"/>
      <c r="L68" s="58"/>
      <c r="M68" s="58"/>
      <c r="N68" s="58"/>
      <c r="O68" s="58"/>
      <c r="P68" s="351"/>
      <c r="Q68" s="2"/>
      <c r="R68" s="64"/>
      <c r="S68" s="583"/>
    </row>
    <row r="69" spans="1:19" x14ac:dyDescent="0.35">
      <c r="A69" s="558">
        <f t="shared" si="1"/>
        <v>59</v>
      </c>
      <c r="B69" s="67"/>
      <c r="C69" s="65"/>
      <c r="D69" s="174"/>
      <c r="E69" s="66"/>
      <c r="F69" s="5"/>
      <c r="G69" s="2"/>
      <c r="H69" s="6"/>
      <c r="I69" s="354" t="str">
        <f t="shared" si="2"/>
        <v/>
      </c>
      <c r="J69" s="58"/>
      <c r="K69" s="58"/>
      <c r="L69" s="58"/>
      <c r="M69" s="58"/>
      <c r="N69" s="58"/>
      <c r="O69" s="58"/>
      <c r="P69" s="351"/>
      <c r="Q69" s="2"/>
      <c r="R69" s="64"/>
      <c r="S69" s="583"/>
    </row>
    <row r="70" spans="1:19" x14ac:dyDescent="0.35">
      <c r="A70" s="558">
        <f t="shared" si="1"/>
        <v>60</v>
      </c>
      <c r="B70" s="67"/>
      <c r="C70" s="65"/>
      <c r="D70" s="174"/>
      <c r="E70" s="66"/>
      <c r="F70" s="5"/>
      <c r="G70" s="2"/>
      <c r="H70" s="6"/>
      <c r="I70" s="354" t="str">
        <f t="shared" si="2"/>
        <v/>
      </c>
      <c r="J70" s="58"/>
      <c r="K70" s="58"/>
      <c r="L70" s="58"/>
      <c r="M70" s="58"/>
      <c r="N70" s="58"/>
      <c r="O70" s="58"/>
      <c r="P70" s="351"/>
      <c r="Q70" s="2"/>
      <c r="R70" s="64"/>
      <c r="S70" s="583"/>
    </row>
    <row r="71" spans="1:19" x14ac:dyDescent="0.35">
      <c r="A71" s="558">
        <f t="shared" si="1"/>
        <v>61</v>
      </c>
      <c r="B71" s="67"/>
      <c r="C71" s="65"/>
      <c r="D71" s="174"/>
      <c r="E71" s="66"/>
      <c r="F71" s="5"/>
      <c r="G71" s="2"/>
      <c r="H71" s="6"/>
      <c r="I71" s="354" t="str">
        <f t="shared" si="2"/>
        <v/>
      </c>
      <c r="J71" s="58"/>
      <c r="K71" s="58"/>
      <c r="L71" s="58"/>
      <c r="M71" s="58"/>
      <c r="N71" s="58"/>
      <c r="O71" s="58"/>
      <c r="P71" s="351"/>
      <c r="Q71" s="2"/>
      <c r="R71" s="64"/>
      <c r="S71" s="583"/>
    </row>
    <row r="72" spans="1:19" x14ac:dyDescent="0.35">
      <c r="A72" s="561">
        <f t="shared" si="1"/>
        <v>62</v>
      </c>
      <c r="B72" s="585"/>
      <c r="C72" s="586"/>
      <c r="D72" s="175"/>
      <c r="E72" s="587"/>
      <c r="F72" s="7"/>
      <c r="G72" s="480"/>
      <c r="H72" s="148"/>
      <c r="I72" s="354" t="str">
        <f t="shared" si="2"/>
        <v/>
      </c>
      <c r="J72" s="533"/>
      <c r="K72" s="533"/>
      <c r="L72" s="533"/>
      <c r="M72" s="533"/>
      <c r="N72" s="533"/>
      <c r="O72" s="533"/>
      <c r="P72" s="534"/>
      <c r="Q72" s="480"/>
      <c r="R72" s="588"/>
      <c r="S72" s="589"/>
    </row>
  </sheetData>
  <sheetProtection algorithmName="SHA-512" hashValue="P91eL6Nn/BSG7fUUEKqKHWLrktzUqe2TPoXgV2xH9kTV7M+rKKLT2g442ru9SrgDOVemZTYosehS1SVgvTUpbA==" saltValue="o2Z/Tfzp0y702NOYuuYoQg==" spinCount="100000" sheet="1" objects="1" scenarios="1"/>
  <mergeCells count="28">
    <mergeCell ref="J1:S1"/>
    <mergeCell ref="B7:B8"/>
    <mergeCell ref="C3:I3"/>
    <mergeCell ref="C1:I1"/>
    <mergeCell ref="C6:I6"/>
    <mergeCell ref="C5:I5"/>
    <mergeCell ref="Q6:S6"/>
    <mergeCell ref="Q5:S5"/>
    <mergeCell ref="C7:C9"/>
    <mergeCell ref="D7:D9"/>
    <mergeCell ref="E7:E9"/>
    <mergeCell ref="R7:S7"/>
    <mergeCell ref="K3:Q3"/>
    <mergeCell ref="M8:M9"/>
    <mergeCell ref="N8:N9"/>
    <mergeCell ref="O8:O9"/>
    <mergeCell ref="H7:H9"/>
    <mergeCell ref="G7:G9"/>
    <mergeCell ref="F7:F9"/>
    <mergeCell ref="I7:I9"/>
    <mergeCell ref="S8:S9"/>
    <mergeCell ref="R8:R9"/>
    <mergeCell ref="P8:P9"/>
    <mergeCell ref="Q7:Q8"/>
    <mergeCell ref="J7:P7"/>
    <mergeCell ref="J8:J9"/>
    <mergeCell ref="K8:K9"/>
    <mergeCell ref="L8:L9"/>
  </mergeCells>
  <dataValidations count="24">
    <dataValidation allowBlank="1" showInputMessage="1" showErrorMessage="1" prompt="For employees who have supervisory responsibility for other staff (not service recipients), report the average number of direct reports each supervisor has." sqref="E7:E8" xr:uid="{5381FD0C-0578-4C01-9120-F1FDC97F76DC}"/>
    <dataValidation allowBlank="1" showInputMessage="1" showErrorMessage="1" prompt="For example, if 10,000 hours were reported in the Total Hours Paid column and the DCSs included in this total worked 1,000 hours of overtime, ‘10%’ would be reported (1,000 overtime hours divided by 10,000 total paid hours)." sqref="G7" xr:uid="{00000000-0002-0000-0700-000004000000}"/>
    <dataValidation allowBlank="1" showInputMessage="1" showErrorMessage="1" prompt="This field is automatically calculated by dividing the Total Wage Paid field by the Total Hours Paid field." sqref="I7" xr:uid="{00000000-0002-0000-0700-000006000000}"/>
    <dataValidation allowBlank="1" showInputMessage="1" showErrorMessage="1" prompt="To calculate turnover, divide the number of staff within the job title who left the position within the past year and for whom a replacement was/is needed, by the number of employees within the job title over the course of the fiscal year." sqref="Q7:Q8" xr:uid="{00000000-0002-0000-0700-000007000000}"/>
    <dataValidation allowBlank="1" showInputMessage="1" showErrorMessage="1" prompt="Report the average number of training hours that a staff person in the reported job title receives during their first year with your agency and then the average number of training hours received in each subsequent year." sqref="T7" xr:uid="{00000000-0002-0000-0700-000008000000}"/>
    <dataValidation allowBlank="1" showInputMessage="1" showErrorMessage="1" prompt="See page 7 of the instructions." sqref="B7:B8" xr:uid="{00000000-0002-0000-0700-000009000000}"/>
    <dataValidation allowBlank="1" showInputMessage="1" showErrorMessage="1" prompt="Report the total FICA expense (Social Security and Medicare) for all employees reported in the job title." sqref="J8:J9" xr:uid="{5F77FE1A-E37F-4C5C-A55F-5E79396C1EF3}"/>
    <dataValidation allowBlank="1" showInputMessage="1" showErrorMessage="1" prompt="Report all other benefits paid for on behalf of all employees reported in the job title (e.g., annual gym memberships, bus passes, etc.)" sqref="P8:P9" xr:uid="{2EB53CF7-AF68-4009-992E-55F0152F47A2}"/>
    <dataValidation allowBlank="1" showInputMessage="1" showErrorMessage="1" prompt="Report the total federal and state unemployment insurance expense for all employees reported in the job title." sqref="K8:K9" xr:uid="{3C7AE5CC-09D6-4F42-8309-C7434FF75211}"/>
    <dataValidation allowBlank="1" showInputMessage="1" showErrorMessage="1" prompt="Report the total workers' compensation expense for all employees reported in the job title." sqref="L8:L9" xr:uid="{967B363A-8C31-4C63-AAF7-060C374E961B}"/>
    <dataValidation allowBlank="1" showInputMessage="1" showErrorMessage="1" prompt="Report the total health insurance expense (employer-paid only, do not report employee contributions to their own health insurance benefits) for all employees reported in the job title. " sqref="M8:M9" xr:uid="{EFE43E66-26E9-4D6A-94DA-E6FBD9514FDE}"/>
    <dataValidation allowBlank="1" showInputMessage="1" showErrorMessage="1" prompt="Report the total expense for insurance other than health (such as dental or vision; employer-paid only, do not report employee contributions to their own benefits) for all employees reported in the job title. " sqref="N8:N9" xr:uid="{1FA7D778-AA47-431C-ACAC-51AD49833DAB}"/>
    <dataValidation allowBlank="1" showInputMessage="1" showErrorMessage="1" prompt="Report the total retirement expense (employer-paid only, do not report employee contributions to their own retirement account) for all employees reported in the job title. " sqref="O8:O9" xr:uid="{11CABBEE-AAB2-487A-A08B-93875C9828EE}"/>
    <dataValidation allowBlank="1" showInputMessage="1" showErrorMessage="1" prompt="Only report actual costs paid by your organization for the fiscal year.  Exclude employee costs such as their share of health insurance premiums.  If a benefit is available but an employee opts not to participate, no cost should be reported." sqref="J7:P7" xr:uid="{3902B0CA-7921-42CB-B9AD-2185AB63776F}"/>
    <dataValidation allowBlank="1" showInputMessage="1" showErrorMessage="1" prompt="Using the drop-down menu, select whether the staff in each job title are agency employees or contractors. If a given job title includes both employees and contractors, complete one row for employees and another for contractors." sqref="C7:C8" xr:uid="{747A46BA-A776-4E62-B526-F392C43B46B9}"/>
    <dataValidation allowBlank="1" showInputMessage="1" showErrorMessage="1" prompt="Using the drop-down menu, indicate whether the staff in each job title has responsibility for supervising other staff. If a given job title includes both supervisors and non-supervisors, complete one row for supervisors and another for non-supervisors." sqref="D7" xr:uid="{E8904718-AA0A-45C2-89C8-63F1F5E9B0B7}"/>
    <dataValidation allowBlank="1" showInputMessage="1" showErrorMessage="1" prompt="The total is inclusive of paid time off (e.g. holidays) and overtime hours._x000a_If salaried staff are included in the job title and actual hours worked are not tracked and cannot be estimated, assume that a full-time employee works 2,080 hours per year." sqref="F7" xr:uid="{56843855-1B14-41CF-8440-B94D3167E786}"/>
    <dataValidation allowBlank="1" showInputMessage="1" showErrorMessage="1" prompt="The amount reported should be inclusive of overtime pay, shift differentials, paid time off (holidays, vacation pay, etc.), and all other reportable income. Do not include reimbursement of expenses such as mileage, payroll taxes, or benefits." sqref="H7" xr:uid="{7EE1F6ED-6601-4D42-9347-6085A8575D6B}"/>
    <dataValidation allowBlank="1" showInputMessage="1" showErrorMessage="1" prompt="Report the average number of annual training and development hours that a staff person in the reported job title receives after their first year of employment." sqref="S8" xr:uid="{7D2C82AC-8051-43D9-8335-0A6005C1E781}"/>
    <dataValidation allowBlank="1" showInputMessage="1" showErrorMessage="1" prompt="Report the average number of training and development hours that a staff person in the reported job title receives during their first year of employment." sqref="R8" xr:uid="{FD14C2EB-1FAE-4F24-A32E-2BC4DDD9F34B}"/>
    <dataValidation type="decimal" operator="greaterThanOrEqual" allowBlank="1" showInputMessage="1" showErrorMessage="1" error="Please enter a valid number." sqref="J11:P72 R11:S72" xr:uid="{00000000-0002-0000-0700-00000A000000}">
      <formula1>0</formula1>
    </dataValidation>
    <dataValidation type="decimal" operator="greaterThanOrEqual" allowBlank="1" showInputMessage="1" showErrorMessage="1" error="Please enter a valid number._x000a_" sqref="E11:H72" xr:uid="{00000000-0002-0000-0700-00000B000000}">
      <formula1>0</formula1>
    </dataValidation>
    <dataValidation type="list" allowBlank="1" showInputMessage="1" showErrorMessage="1" error="Please use the drop down arrow to the right of the cell to choose the appropriate answer._x000a_" sqref="D11:D72" xr:uid="{00000000-0002-0000-0700-00000C000000}">
      <formula1>"Yes,No"</formula1>
    </dataValidation>
    <dataValidation type="list" allowBlank="1" showInputMessage="1" showErrorMessage="1" sqref="C10:C72" xr:uid="{00000000-0002-0000-0700-00000D000000}">
      <formula1>"Employee,Contractor"</formula1>
    </dataValidation>
  </dataValidations>
  <printOptions horizontalCentered="1"/>
  <pageMargins left="0.2" right="0.2" top="0.75" bottom="0.75" header="0.3" footer="0.3"/>
  <pageSetup scale="95" pageOrder="overThenDown" orientation="landscape" r:id="rId1"/>
  <headerFooter>
    <oddHeader>&amp;C&amp;"Times New Roman,Bold"Vermont Department of Disabilities, Aging and Independent Living
Review of HCBS Payment Methodologies and Rates - Provider Survey&amp;R&amp;"Times New Roman,Regular"Page &amp;P of &amp;N</oddHeader>
    <oddFooter>&amp;R&amp;"Times New Roman,Regular" printed &amp;D&amp;L&amp;"Times New Roman,Regular"Questions? Contact Stephen Pawlowski with Health Management Associates at spawlowski@healthmanagement.com or (602) 466-9840.</oddFooter>
  </headerFooter>
  <rowBreaks count="2" manualBreakCount="2">
    <brk id="30" max="18" man="1"/>
    <brk id="51" max="11"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AA68"/>
  <sheetViews>
    <sheetView zoomScaleNormal="100" zoomScaleSheetLayoutView="100" workbookViewId="0">
      <pane xSplit="2" ySplit="6" topLeftCell="C7" activePane="bottomRight" state="frozen"/>
      <selection pane="topRight" activeCell="C1" sqref="C1"/>
      <selection pane="bottomLeft" activeCell="A7" sqref="A7"/>
      <selection pane="bottomRight" activeCell="C7" sqref="C7"/>
    </sheetView>
  </sheetViews>
  <sheetFormatPr defaultColWidth="9.1796875" defaultRowHeight="14" x14ac:dyDescent="0.35"/>
  <cols>
    <col min="1" max="1" width="5" style="35" customWidth="1"/>
    <col min="2" max="2" width="22.81640625" style="34" customWidth="1"/>
    <col min="3" max="20" width="8.7265625" style="70" customWidth="1"/>
    <col min="21" max="22" width="8.7265625" style="34" customWidth="1"/>
    <col min="23" max="23" width="8.7265625" style="70" customWidth="1"/>
    <col min="24" max="26" width="8.7265625" style="34" customWidth="1"/>
    <col min="27" max="27" width="9.1796875" style="155"/>
    <col min="28" max="16384" width="9.1796875" style="34"/>
  </cols>
  <sheetData>
    <row r="1" spans="1:27" ht="13.5" customHeight="1" x14ac:dyDescent="0.35">
      <c r="A1" s="395"/>
      <c r="B1" s="395"/>
      <c r="C1" s="767" t="str">
        <f>IF(ISBLANK('Contact Info &amp; Revenues'!C7),"",'Contact Info &amp; Revenues'!C7)</f>
        <v/>
      </c>
      <c r="D1" s="767"/>
      <c r="E1" s="767"/>
      <c r="F1" s="767"/>
      <c r="G1" s="767"/>
      <c r="H1" s="767"/>
      <c r="I1" s="767"/>
      <c r="J1" s="767"/>
      <c r="K1" s="767"/>
      <c r="L1" s="767"/>
      <c r="M1" s="767"/>
      <c r="N1" s="767"/>
      <c r="O1" s="767"/>
      <c r="P1" s="767" t="str">
        <f>IF(ISBLANK('Contact Info &amp; Revenues'!C7),"",'Contact Info &amp; Revenues'!C7)</f>
        <v/>
      </c>
      <c r="Q1" s="767"/>
      <c r="R1" s="767"/>
      <c r="S1" s="767"/>
      <c r="T1" s="767"/>
      <c r="U1" s="767"/>
      <c r="V1" s="767"/>
      <c r="W1" s="767"/>
      <c r="X1" s="767"/>
      <c r="Y1" s="767"/>
      <c r="Z1" s="767"/>
    </row>
    <row r="2" spans="1:27" ht="4.5" customHeight="1" x14ac:dyDescent="0.35">
      <c r="A2" s="36"/>
      <c r="B2" s="35"/>
    </row>
    <row r="3" spans="1:27" ht="17.25" customHeight="1" x14ac:dyDescent="0.35">
      <c r="B3" s="36"/>
      <c r="C3" s="881" t="s">
        <v>655</v>
      </c>
      <c r="D3" s="881"/>
      <c r="E3" s="881"/>
      <c r="F3" s="881"/>
      <c r="G3" s="881"/>
      <c r="H3" s="881"/>
      <c r="I3" s="881"/>
      <c r="J3" s="881"/>
      <c r="K3" s="881"/>
      <c r="L3" s="881"/>
      <c r="M3" s="881"/>
      <c r="N3" s="881"/>
      <c r="O3" s="881"/>
      <c r="P3" s="881" t="s">
        <v>156</v>
      </c>
      <c r="Q3" s="881"/>
      <c r="R3" s="881"/>
      <c r="S3" s="881"/>
      <c r="T3" s="881"/>
      <c r="U3" s="881"/>
      <c r="V3" s="881"/>
      <c r="W3" s="881"/>
      <c r="X3" s="881"/>
      <c r="Y3" s="881"/>
      <c r="Z3" s="881"/>
    </row>
    <row r="4" spans="1:27" ht="4.5" customHeight="1" x14ac:dyDescent="0.35">
      <c r="B4" s="75"/>
    </row>
    <row r="5" spans="1:27" ht="105" customHeight="1" x14ac:dyDescent="0.35">
      <c r="A5" s="594" t="s">
        <v>0</v>
      </c>
      <c r="B5" s="595" t="s">
        <v>91</v>
      </c>
      <c r="C5" s="596" t="s">
        <v>353</v>
      </c>
      <c r="D5" s="596" t="s">
        <v>354</v>
      </c>
      <c r="E5" s="596" t="s">
        <v>352</v>
      </c>
      <c r="F5" s="596" t="s">
        <v>355</v>
      </c>
      <c r="G5" s="596" t="s">
        <v>356</v>
      </c>
      <c r="H5" s="596" t="s">
        <v>433</v>
      </c>
      <c r="I5" s="598" t="s">
        <v>362</v>
      </c>
      <c r="J5" s="596" t="s">
        <v>363</v>
      </c>
      <c r="K5" s="596" t="s">
        <v>364</v>
      </c>
      <c r="L5" s="596" t="s">
        <v>641</v>
      </c>
      <c r="M5" s="596" t="s">
        <v>641</v>
      </c>
      <c r="N5" s="596" t="s">
        <v>642</v>
      </c>
      <c r="O5" s="596" t="s">
        <v>643</v>
      </c>
      <c r="P5" s="596" t="s">
        <v>410</v>
      </c>
      <c r="Q5" s="596" t="s">
        <v>357</v>
      </c>
      <c r="R5" s="597" t="s">
        <v>358</v>
      </c>
      <c r="S5" s="596" t="s">
        <v>359</v>
      </c>
      <c r="T5" s="596" t="s">
        <v>360</v>
      </c>
      <c r="U5" s="596" t="s">
        <v>365</v>
      </c>
      <c r="V5" s="596" t="s">
        <v>366</v>
      </c>
      <c r="W5" s="596" t="s">
        <v>361</v>
      </c>
      <c r="X5" s="597" t="s">
        <v>346</v>
      </c>
      <c r="Y5" s="597" t="s">
        <v>620</v>
      </c>
      <c r="Z5" s="599" t="s">
        <v>621</v>
      </c>
      <c r="AA5" s="762"/>
    </row>
    <row r="6" spans="1:27" ht="13.5" customHeight="1" x14ac:dyDescent="0.35">
      <c r="A6" s="581" t="s">
        <v>78</v>
      </c>
      <c r="B6" s="74" t="str">
        <f>IF(ISBLANK('Direct Care Staff'!B10),"",'Direct Care Staff'!B10)</f>
        <v>Direct Care Worker</v>
      </c>
      <c r="C6" s="73"/>
      <c r="D6" s="73">
        <v>0.9</v>
      </c>
      <c r="E6" s="73"/>
      <c r="F6" s="73"/>
      <c r="G6" s="73"/>
      <c r="H6" s="73">
        <v>0.05</v>
      </c>
      <c r="I6" s="73"/>
      <c r="J6" s="73"/>
      <c r="K6" s="73">
        <v>0.05</v>
      </c>
      <c r="L6" s="73"/>
      <c r="M6" s="73"/>
      <c r="N6" s="73"/>
      <c r="O6" s="73"/>
      <c r="P6" s="73"/>
      <c r="Q6" s="73"/>
      <c r="R6" s="73"/>
      <c r="S6" s="73"/>
      <c r="T6" s="73"/>
      <c r="U6" s="73"/>
      <c r="V6" s="761"/>
      <c r="W6" s="73"/>
      <c r="X6" s="761"/>
      <c r="Y6" s="761"/>
      <c r="Z6" s="600"/>
    </row>
    <row r="7" spans="1:27" x14ac:dyDescent="0.35">
      <c r="A7" s="558">
        <v>1</v>
      </c>
      <c r="B7" s="72" t="str">
        <f>IF(ISBLANK('Direct Care Staff'!B11),"",'Direct Care Staff'!B11)</f>
        <v/>
      </c>
      <c r="C7" s="186"/>
      <c r="D7" s="71"/>
      <c r="E7" s="71"/>
      <c r="F7" s="71"/>
      <c r="G7" s="71"/>
      <c r="H7" s="71"/>
      <c r="I7" s="71"/>
      <c r="J7" s="71"/>
      <c r="K7" s="71"/>
      <c r="L7" s="71"/>
      <c r="M7" s="71"/>
      <c r="N7" s="71"/>
      <c r="O7" s="71"/>
      <c r="P7" s="71"/>
      <c r="Q7" s="71"/>
      <c r="R7" s="71"/>
      <c r="S7" s="71"/>
      <c r="T7" s="71"/>
      <c r="U7" s="71"/>
      <c r="V7" s="71"/>
      <c r="W7" s="71"/>
      <c r="X7" s="71"/>
      <c r="Y7" s="71"/>
      <c r="Z7" s="156"/>
      <c r="AA7" s="155" t="str">
        <f t="shared" ref="AA7:AA67" si="0">IF(AND(SUM(C7:Z7)&gt;0,SUM(C7:Z7)&lt;&gt;1),"Error: allocation of time does not equal 100%","")</f>
        <v/>
      </c>
    </row>
    <row r="8" spans="1:27" x14ac:dyDescent="0.35">
      <c r="A8" s="558">
        <f>+A7+1</f>
        <v>2</v>
      </c>
      <c r="B8" s="72" t="str">
        <f>IF(ISBLANK('Direct Care Staff'!B12),"",'Direct Care Staff'!B12)</f>
        <v/>
      </c>
      <c r="C8" s="71"/>
      <c r="D8" s="71"/>
      <c r="E8" s="71"/>
      <c r="F8" s="71"/>
      <c r="G8" s="71"/>
      <c r="H8" s="71"/>
      <c r="I8" s="71"/>
      <c r="J8" s="71"/>
      <c r="K8" s="71"/>
      <c r="L8" s="71"/>
      <c r="M8" s="71"/>
      <c r="N8" s="71"/>
      <c r="O8" s="71"/>
      <c r="P8" s="71"/>
      <c r="Q8" s="71"/>
      <c r="R8" s="71"/>
      <c r="S8" s="71"/>
      <c r="T8" s="71"/>
      <c r="U8" s="71"/>
      <c r="V8" s="71"/>
      <c r="W8" s="71"/>
      <c r="X8" s="71"/>
      <c r="Y8" s="71"/>
      <c r="Z8" s="156"/>
      <c r="AA8" s="155" t="str">
        <f t="shared" si="0"/>
        <v/>
      </c>
    </row>
    <row r="9" spans="1:27" x14ac:dyDescent="0.35">
      <c r="A9" s="558">
        <f t="shared" ref="A9:A68" si="1">+A8+1</f>
        <v>3</v>
      </c>
      <c r="B9" s="72" t="str">
        <f>IF(ISBLANK('Direct Care Staff'!B13),"",'Direct Care Staff'!B13)</f>
        <v/>
      </c>
      <c r="C9" s="71"/>
      <c r="D9" s="71"/>
      <c r="E9" s="71"/>
      <c r="F9" s="71"/>
      <c r="G9" s="71"/>
      <c r="H9" s="71"/>
      <c r="I9" s="71"/>
      <c r="J9" s="71"/>
      <c r="K9" s="71"/>
      <c r="L9" s="71"/>
      <c r="M9" s="71"/>
      <c r="N9" s="71"/>
      <c r="O9" s="71"/>
      <c r="P9" s="71"/>
      <c r="Q9" s="71"/>
      <c r="R9" s="71"/>
      <c r="S9" s="71"/>
      <c r="T9" s="71"/>
      <c r="U9" s="71"/>
      <c r="V9" s="71"/>
      <c r="W9" s="71"/>
      <c r="X9" s="71"/>
      <c r="Y9" s="71"/>
      <c r="Z9" s="156"/>
      <c r="AA9" s="155" t="str">
        <f t="shared" si="0"/>
        <v/>
      </c>
    </row>
    <row r="10" spans="1:27" x14ac:dyDescent="0.35">
      <c r="A10" s="558">
        <f t="shared" si="1"/>
        <v>4</v>
      </c>
      <c r="B10" s="72" t="str">
        <f>IF(ISBLANK('Direct Care Staff'!B14),"",'Direct Care Staff'!B14)</f>
        <v/>
      </c>
      <c r="C10" s="71"/>
      <c r="D10" s="71"/>
      <c r="E10" s="71"/>
      <c r="F10" s="71"/>
      <c r="G10" s="71"/>
      <c r="H10" s="71"/>
      <c r="I10" s="71"/>
      <c r="J10" s="71"/>
      <c r="K10" s="71"/>
      <c r="L10" s="71"/>
      <c r="M10" s="71"/>
      <c r="N10" s="71"/>
      <c r="O10" s="71"/>
      <c r="P10" s="71"/>
      <c r="Q10" s="71"/>
      <c r="R10" s="71"/>
      <c r="S10" s="71"/>
      <c r="T10" s="71"/>
      <c r="U10" s="71"/>
      <c r="V10" s="71"/>
      <c r="W10" s="71"/>
      <c r="X10" s="71"/>
      <c r="Y10" s="71"/>
      <c r="Z10" s="156"/>
      <c r="AA10" s="155" t="str">
        <f t="shared" si="0"/>
        <v/>
      </c>
    </row>
    <row r="11" spans="1:27" x14ac:dyDescent="0.35">
      <c r="A11" s="558">
        <f t="shared" si="1"/>
        <v>5</v>
      </c>
      <c r="B11" s="72" t="str">
        <f>IF(ISBLANK('Direct Care Staff'!B15),"",'Direct Care Staff'!B15)</f>
        <v/>
      </c>
      <c r="C11" s="71"/>
      <c r="D11" s="71"/>
      <c r="E11" s="71"/>
      <c r="F11" s="71"/>
      <c r="G11" s="71"/>
      <c r="H11" s="71"/>
      <c r="I11" s="71"/>
      <c r="J11" s="71"/>
      <c r="K11" s="71"/>
      <c r="L11" s="71"/>
      <c r="M11" s="71"/>
      <c r="N11" s="71"/>
      <c r="O11" s="71"/>
      <c r="P11" s="71"/>
      <c r="Q11" s="71"/>
      <c r="R11" s="71"/>
      <c r="S11" s="71"/>
      <c r="T11" s="71"/>
      <c r="U11" s="71"/>
      <c r="V11" s="71"/>
      <c r="W11" s="71"/>
      <c r="X11" s="71"/>
      <c r="Y11" s="71"/>
      <c r="Z11" s="156"/>
      <c r="AA11" s="155" t="str">
        <f t="shared" si="0"/>
        <v/>
      </c>
    </row>
    <row r="12" spans="1:27" x14ac:dyDescent="0.35">
      <c r="A12" s="558">
        <f t="shared" si="1"/>
        <v>6</v>
      </c>
      <c r="B12" s="72" t="str">
        <f>IF(ISBLANK('Direct Care Staff'!B16),"",'Direct Care Staff'!B16)</f>
        <v/>
      </c>
      <c r="C12" s="71"/>
      <c r="D12" s="71"/>
      <c r="E12" s="71"/>
      <c r="F12" s="71"/>
      <c r="G12" s="71"/>
      <c r="H12" s="71"/>
      <c r="I12" s="71"/>
      <c r="J12" s="71"/>
      <c r="K12" s="71"/>
      <c r="L12" s="71"/>
      <c r="M12" s="71"/>
      <c r="N12" s="71"/>
      <c r="O12" s="71"/>
      <c r="P12" s="71"/>
      <c r="Q12" s="71"/>
      <c r="R12" s="71"/>
      <c r="S12" s="71"/>
      <c r="T12" s="71"/>
      <c r="U12" s="71"/>
      <c r="V12" s="71"/>
      <c r="W12" s="71"/>
      <c r="X12" s="71"/>
      <c r="Y12" s="71"/>
      <c r="Z12" s="156"/>
      <c r="AA12" s="155" t="str">
        <f t="shared" si="0"/>
        <v/>
      </c>
    </row>
    <row r="13" spans="1:27" x14ac:dyDescent="0.35">
      <c r="A13" s="558">
        <f t="shared" si="1"/>
        <v>7</v>
      </c>
      <c r="B13" s="72" t="str">
        <f>IF(ISBLANK('Direct Care Staff'!B17),"",'Direct Care Staff'!B17)</f>
        <v/>
      </c>
      <c r="C13" s="71"/>
      <c r="D13" s="71"/>
      <c r="E13" s="71"/>
      <c r="F13" s="71"/>
      <c r="G13" s="71"/>
      <c r="H13" s="71"/>
      <c r="I13" s="71"/>
      <c r="J13" s="71"/>
      <c r="K13" s="71"/>
      <c r="L13" s="71"/>
      <c r="M13" s="71"/>
      <c r="N13" s="71"/>
      <c r="O13" s="71"/>
      <c r="P13" s="71"/>
      <c r="Q13" s="71"/>
      <c r="R13" s="71"/>
      <c r="S13" s="71"/>
      <c r="T13" s="71"/>
      <c r="U13" s="71"/>
      <c r="V13" s="71"/>
      <c r="W13" s="71"/>
      <c r="X13" s="71"/>
      <c r="Y13" s="71"/>
      <c r="Z13" s="156"/>
      <c r="AA13" s="155" t="str">
        <f t="shared" si="0"/>
        <v/>
      </c>
    </row>
    <row r="14" spans="1:27" x14ac:dyDescent="0.35">
      <c r="A14" s="558">
        <f t="shared" si="1"/>
        <v>8</v>
      </c>
      <c r="B14" s="72" t="str">
        <f>IF(ISBLANK('Direct Care Staff'!B18),"",'Direct Care Staff'!B18)</f>
        <v/>
      </c>
      <c r="C14" s="71"/>
      <c r="D14" s="71"/>
      <c r="E14" s="71"/>
      <c r="F14" s="71"/>
      <c r="G14" s="71"/>
      <c r="H14" s="71"/>
      <c r="I14" s="71"/>
      <c r="J14" s="71"/>
      <c r="K14" s="71"/>
      <c r="L14" s="71"/>
      <c r="M14" s="71"/>
      <c r="N14" s="71"/>
      <c r="O14" s="71"/>
      <c r="P14" s="71"/>
      <c r="Q14" s="71"/>
      <c r="R14" s="71"/>
      <c r="S14" s="71"/>
      <c r="T14" s="71"/>
      <c r="U14" s="71"/>
      <c r="V14" s="71"/>
      <c r="W14" s="71"/>
      <c r="X14" s="71"/>
      <c r="Y14" s="71"/>
      <c r="Z14" s="156"/>
      <c r="AA14" s="155" t="str">
        <f t="shared" si="0"/>
        <v/>
      </c>
    </row>
    <row r="15" spans="1:27" x14ac:dyDescent="0.35">
      <c r="A15" s="558">
        <f t="shared" si="1"/>
        <v>9</v>
      </c>
      <c r="B15" s="72" t="str">
        <f>IF(ISBLANK('Direct Care Staff'!B19),"",'Direct Care Staff'!B19)</f>
        <v/>
      </c>
      <c r="C15" s="71"/>
      <c r="D15" s="71"/>
      <c r="E15" s="71"/>
      <c r="F15" s="71"/>
      <c r="G15" s="71"/>
      <c r="H15" s="71"/>
      <c r="I15" s="71"/>
      <c r="J15" s="71"/>
      <c r="K15" s="71"/>
      <c r="L15" s="71"/>
      <c r="M15" s="71"/>
      <c r="N15" s="71"/>
      <c r="O15" s="71"/>
      <c r="P15" s="71"/>
      <c r="Q15" s="71"/>
      <c r="R15" s="71"/>
      <c r="S15" s="71"/>
      <c r="T15" s="71"/>
      <c r="U15" s="71"/>
      <c r="V15" s="71"/>
      <c r="W15" s="71"/>
      <c r="X15" s="71"/>
      <c r="Y15" s="71"/>
      <c r="Z15" s="156"/>
      <c r="AA15" s="155" t="str">
        <f t="shared" si="0"/>
        <v/>
      </c>
    </row>
    <row r="16" spans="1:27" x14ac:dyDescent="0.35">
      <c r="A16" s="558">
        <f t="shared" si="1"/>
        <v>10</v>
      </c>
      <c r="B16" s="72" t="str">
        <f>IF(ISBLANK('Direct Care Staff'!B20),"",'Direct Care Staff'!B20)</f>
        <v/>
      </c>
      <c r="C16" s="71"/>
      <c r="D16" s="71"/>
      <c r="E16" s="71"/>
      <c r="F16" s="71"/>
      <c r="G16" s="71"/>
      <c r="H16" s="71"/>
      <c r="I16" s="71"/>
      <c r="J16" s="71"/>
      <c r="K16" s="71"/>
      <c r="L16" s="71"/>
      <c r="M16" s="71"/>
      <c r="N16" s="71"/>
      <c r="O16" s="71"/>
      <c r="P16" s="71"/>
      <c r="Q16" s="71"/>
      <c r="R16" s="71"/>
      <c r="S16" s="71"/>
      <c r="T16" s="71"/>
      <c r="U16" s="71"/>
      <c r="V16" s="71"/>
      <c r="W16" s="71"/>
      <c r="X16" s="71"/>
      <c r="Y16" s="71"/>
      <c r="Z16" s="156"/>
      <c r="AA16" s="155" t="str">
        <f t="shared" si="0"/>
        <v/>
      </c>
    </row>
    <row r="17" spans="1:27" x14ac:dyDescent="0.35">
      <c r="A17" s="558">
        <f t="shared" si="1"/>
        <v>11</v>
      </c>
      <c r="B17" s="72" t="str">
        <f>IF(ISBLANK('Direct Care Staff'!B21),"",'Direct Care Staff'!B21)</f>
        <v/>
      </c>
      <c r="C17" s="71"/>
      <c r="D17" s="71"/>
      <c r="E17" s="71"/>
      <c r="F17" s="71"/>
      <c r="G17" s="71"/>
      <c r="H17" s="71"/>
      <c r="I17" s="71"/>
      <c r="J17" s="71"/>
      <c r="K17" s="71"/>
      <c r="L17" s="71"/>
      <c r="M17" s="71"/>
      <c r="N17" s="71"/>
      <c r="O17" s="71"/>
      <c r="P17" s="71"/>
      <c r="Q17" s="71"/>
      <c r="R17" s="71"/>
      <c r="S17" s="71"/>
      <c r="T17" s="71"/>
      <c r="U17" s="71"/>
      <c r="V17" s="71"/>
      <c r="W17" s="71"/>
      <c r="X17" s="71"/>
      <c r="Y17" s="71"/>
      <c r="Z17" s="156"/>
      <c r="AA17" s="155" t="str">
        <f t="shared" si="0"/>
        <v/>
      </c>
    </row>
    <row r="18" spans="1:27" x14ac:dyDescent="0.35">
      <c r="A18" s="558">
        <f t="shared" si="1"/>
        <v>12</v>
      </c>
      <c r="B18" s="72" t="str">
        <f>IF(ISBLANK('Direct Care Staff'!B22),"",'Direct Care Staff'!B22)</f>
        <v/>
      </c>
      <c r="C18" s="71"/>
      <c r="D18" s="71"/>
      <c r="E18" s="71"/>
      <c r="F18" s="71"/>
      <c r="G18" s="71"/>
      <c r="H18" s="71"/>
      <c r="I18" s="71"/>
      <c r="J18" s="71"/>
      <c r="K18" s="71"/>
      <c r="L18" s="71"/>
      <c r="M18" s="71"/>
      <c r="N18" s="71"/>
      <c r="O18" s="71"/>
      <c r="P18" s="71"/>
      <c r="Q18" s="71"/>
      <c r="R18" s="71"/>
      <c r="S18" s="71"/>
      <c r="T18" s="71"/>
      <c r="U18" s="71"/>
      <c r="V18" s="71"/>
      <c r="W18" s="71"/>
      <c r="X18" s="71"/>
      <c r="Y18" s="71"/>
      <c r="Z18" s="156"/>
      <c r="AA18" s="155" t="str">
        <f t="shared" si="0"/>
        <v/>
      </c>
    </row>
    <row r="19" spans="1:27" x14ac:dyDescent="0.35">
      <c r="A19" s="558">
        <f t="shared" si="1"/>
        <v>13</v>
      </c>
      <c r="B19" s="72" t="str">
        <f>IF(ISBLANK('Direct Care Staff'!B23),"",'Direct Care Staff'!B23)</f>
        <v/>
      </c>
      <c r="C19" s="71"/>
      <c r="D19" s="71"/>
      <c r="E19" s="71"/>
      <c r="F19" s="71"/>
      <c r="G19" s="71"/>
      <c r="H19" s="71"/>
      <c r="I19" s="71"/>
      <c r="J19" s="71"/>
      <c r="K19" s="71"/>
      <c r="L19" s="71"/>
      <c r="M19" s="71"/>
      <c r="N19" s="71"/>
      <c r="O19" s="71"/>
      <c r="P19" s="71"/>
      <c r="Q19" s="71"/>
      <c r="R19" s="71"/>
      <c r="S19" s="71"/>
      <c r="T19" s="71"/>
      <c r="U19" s="71"/>
      <c r="V19" s="71"/>
      <c r="W19" s="71"/>
      <c r="X19" s="71"/>
      <c r="Y19" s="71"/>
      <c r="Z19" s="156"/>
      <c r="AA19" s="155" t="str">
        <f t="shared" si="0"/>
        <v/>
      </c>
    </row>
    <row r="20" spans="1:27" x14ac:dyDescent="0.35">
      <c r="A20" s="558">
        <f t="shared" si="1"/>
        <v>14</v>
      </c>
      <c r="B20" s="72" t="str">
        <f>IF(ISBLANK('Direct Care Staff'!B24),"",'Direct Care Staff'!B24)</f>
        <v/>
      </c>
      <c r="C20" s="71"/>
      <c r="D20" s="71"/>
      <c r="E20" s="71"/>
      <c r="F20" s="71"/>
      <c r="G20" s="71"/>
      <c r="H20" s="71"/>
      <c r="I20" s="71"/>
      <c r="J20" s="71"/>
      <c r="K20" s="71"/>
      <c r="L20" s="71"/>
      <c r="M20" s="71"/>
      <c r="N20" s="71"/>
      <c r="O20" s="71"/>
      <c r="P20" s="71"/>
      <c r="Q20" s="71"/>
      <c r="R20" s="71"/>
      <c r="S20" s="71"/>
      <c r="T20" s="71"/>
      <c r="U20" s="71"/>
      <c r="V20" s="71"/>
      <c r="W20" s="71"/>
      <c r="X20" s="71"/>
      <c r="Y20" s="71"/>
      <c r="Z20" s="156"/>
      <c r="AA20" s="155" t="str">
        <f t="shared" si="0"/>
        <v/>
      </c>
    </row>
    <row r="21" spans="1:27" x14ac:dyDescent="0.35">
      <c r="A21" s="558">
        <f t="shared" si="1"/>
        <v>15</v>
      </c>
      <c r="B21" s="72" t="str">
        <f>IF(ISBLANK('Direct Care Staff'!B25),"",'Direct Care Staff'!B25)</f>
        <v/>
      </c>
      <c r="C21" s="71"/>
      <c r="D21" s="71"/>
      <c r="E21" s="71"/>
      <c r="F21" s="71"/>
      <c r="G21" s="71"/>
      <c r="H21" s="71"/>
      <c r="I21" s="71"/>
      <c r="J21" s="71"/>
      <c r="K21" s="71"/>
      <c r="L21" s="71"/>
      <c r="M21" s="71"/>
      <c r="N21" s="71"/>
      <c r="O21" s="71"/>
      <c r="P21" s="71"/>
      <c r="Q21" s="71"/>
      <c r="R21" s="71"/>
      <c r="S21" s="71"/>
      <c r="T21" s="71"/>
      <c r="U21" s="71"/>
      <c r="V21" s="71"/>
      <c r="W21" s="71"/>
      <c r="X21" s="71"/>
      <c r="Y21" s="71"/>
      <c r="Z21" s="156"/>
      <c r="AA21" s="155" t="str">
        <f t="shared" si="0"/>
        <v/>
      </c>
    </row>
    <row r="22" spans="1:27" x14ac:dyDescent="0.35">
      <c r="A22" s="558">
        <f t="shared" si="1"/>
        <v>16</v>
      </c>
      <c r="B22" s="72" t="str">
        <f>IF(ISBLANK('Direct Care Staff'!B26),"",'Direct Care Staff'!B26)</f>
        <v/>
      </c>
      <c r="C22" s="71"/>
      <c r="D22" s="71"/>
      <c r="E22" s="71"/>
      <c r="F22" s="71"/>
      <c r="G22" s="71"/>
      <c r="H22" s="71"/>
      <c r="I22" s="71"/>
      <c r="J22" s="71"/>
      <c r="K22" s="71"/>
      <c r="L22" s="71"/>
      <c r="M22" s="71"/>
      <c r="N22" s="71"/>
      <c r="O22" s="71"/>
      <c r="P22" s="71"/>
      <c r="Q22" s="71"/>
      <c r="R22" s="71"/>
      <c r="S22" s="71"/>
      <c r="T22" s="71"/>
      <c r="U22" s="71"/>
      <c r="V22" s="71"/>
      <c r="W22" s="71"/>
      <c r="X22" s="71"/>
      <c r="Y22" s="71"/>
      <c r="Z22" s="156"/>
      <c r="AA22" s="155" t="str">
        <f t="shared" si="0"/>
        <v/>
      </c>
    </row>
    <row r="23" spans="1:27" x14ac:dyDescent="0.35">
      <c r="A23" s="558">
        <f t="shared" si="1"/>
        <v>17</v>
      </c>
      <c r="B23" s="72" t="str">
        <f>IF(ISBLANK('Direct Care Staff'!B27),"",'Direct Care Staff'!B27)</f>
        <v/>
      </c>
      <c r="C23" s="71"/>
      <c r="D23" s="71"/>
      <c r="E23" s="71"/>
      <c r="F23" s="71"/>
      <c r="G23" s="71"/>
      <c r="H23" s="71"/>
      <c r="I23" s="71"/>
      <c r="J23" s="71"/>
      <c r="K23" s="71"/>
      <c r="L23" s="71"/>
      <c r="M23" s="71"/>
      <c r="N23" s="71"/>
      <c r="O23" s="71"/>
      <c r="P23" s="71"/>
      <c r="Q23" s="71"/>
      <c r="R23" s="71"/>
      <c r="S23" s="71"/>
      <c r="T23" s="71"/>
      <c r="U23" s="71"/>
      <c r="V23" s="71"/>
      <c r="W23" s="71"/>
      <c r="X23" s="71"/>
      <c r="Y23" s="71"/>
      <c r="Z23" s="156"/>
      <c r="AA23" s="155" t="str">
        <f t="shared" si="0"/>
        <v/>
      </c>
    </row>
    <row r="24" spans="1:27" x14ac:dyDescent="0.35">
      <c r="A24" s="558">
        <f t="shared" si="1"/>
        <v>18</v>
      </c>
      <c r="B24" s="72" t="str">
        <f>IF(ISBLANK('Direct Care Staff'!B28),"",'Direct Care Staff'!B28)</f>
        <v/>
      </c>
      <c r="C24" s="71"/>
      <c r="D24" s="71"/>
      <c r="E24" s="71"/>
      <c r="F24" s="71"/>
      <c r="G24" s="71"/>
      <c r="H24" s="71"/>
      <c r="I24" s="71"/>
      <c r="J24" s="71"/>
      <c r="K24" s="71"/>
      <c r="L24" s="71"/>
      <c r="M24" s="71"/>
      <c r="N24" s="71"/>
      <c r="O24" s="71"/>
      <c r="P24" s="71"/>
      <c r="Q24" s="71"/>
      <c r="R24" s="71"/>
      <c r="S24" s="71"/>
      <c r="T24" s="71"/>
      <c r="U24" s="71"/>
      <c r="V24" s="71"/>
      <c r="W24" s="71"/>
      <c r="X24" s="71"/>
      <c r="Y24" s="71"/>
      <c r="Z24" s="156"/>
      <c r="AA24" s="155" t="str">
        <f t="shared" si="0"/>
        <v/>
      </c>
    </row>
    <row r="25" spans="1:27" x14ac:dyDescent="0.35">
      <c r="A25" s="558">
        <f t="shared" si="1"/>
        <v>19</v>
      </c>
      <c r="B25" s="72" t="str">
        <f>IF(ISBLANK('Direct Care Staff'!B29),"",'Direct Care Staff'!B29)</f>
        <v/>
      </c>
      <c r="C25" s="71"/>
      <c r="D25" s="71"/>
      <c r="E25" s="71"/>
      <c r="F25" s="71"/>
      <c r="G25" s="71"/>
      <c r="H25" s="71"/>
      <c r="I25" s="71"/>
      <c r="J25" s="71"/>
      <c r="K25" s="71"/>
      <c r="L25" s="71"/>
      <c r="M25" s="71"/>
      <c r="N25" s="71"/>
      <c r="O25" s="71"/>
      <c r="P25" s="71"/>
      <c r="Q25" s="71"/>
      <c r="R25" s="71"/>
      <c r="S25" s="71"/>
      <c r="T25" s="71"/>
      <c r="U25" s="71"/>
      <c r="V25" s="71"/>
      <c r="W25" s="71"/>
      <c r="X25" s="71"/>
      <c r="Y25" s="71"/>
      <c r="Z25" s="156"/>
      <c r="AA25" s="155" t="str">
        <f t="shared" si="0"/>
        <v/>
      </c>
    </row>
    <row r="26" spans="1:27" x14ac:dyDescent="0.35">
      <c r="A26" s="558">
        <f t="shared" si="1"/>
        <v>20</v>
      </c>
      <c r="B26" s="72" t="str">
        <f>IF(ISBLANK('Direct Care Staff'!B30),"",'Direct Care Staff'!B30)</f>
        <v/>
      </c>
      <c r="C26" s="71"/>
      <c r="D26" s="71"/>
      <c r="E26" s="71"/>
      <c r="F26" s="71"/>
      <c r="G26" s="71"/>
      <c r="H26" s="71"/>
      <c r="I26" s="71"/>
      <c r="J26" s="71"/>
      <c r="K26" s="71"/>
      <c r="L26" s="71"/>
      <c r="M26" s="71"/>
      <c r="N26" s="71"/>
      <c r="O26" s="71"/>
      <c r="P26" s="71"/>
      <c r="Q26" s="71"/>
      <c r="R26" s="71"/>
      <c r="S26" s="71"/>
      <c r="T26" s="71"/>
      <c r="U26" s="71"/>
      <c r="V26" s="71"/>
      <c r="W26" s="71"/>
      <c r="X26" s="71"/>
      <c r="Y26" s="71"/>
      <c r="Z26" s="156"/>
      <c r="AA26" s="155" t="str">
        <f t="shared" si="0"/>
        <v/>
      </c>
    </row>
    <row r="27" spans="1:27" x14ac:dyDescent="0.35">
      <c r="A27" s="558">
        <f t="shared" si="1"/>
        <v>21</v>
      </c>
      <c r="B27" s="72" t="str">
        <f>IF(ISBLANK('Direct Care Staff'!B31),"",'Direct Care Staff'!B31)</f>
        <v/>
      </c>
      <c r="C27" s="71"/>
      <c r="D27" s="71"/>
      <c r="E27" s="71"/>
      <c r="F27" s="71"/>
      <c r="G27" s="71"/>
      <c r="H27" s="71"/>
      <c r="I27" s="71"/>
      <c r="J27" s="71"/>
      <c r="K27" s="71"/>
      <c r="L27" s="71"/>
      <c r="M27" s="71"/>
      <c r="N27" s="71"/>
      <c r="O27" s="71"/>
      <c r="P27" s="71"/>
      <c r="Q27" s="71"/>
      <c r="R27" s="71"/>
      <c r="S27" s="71"/>
      <c r="T27" s="71"/>
      <c r="U27" s="71"/>
      <c r="V27" s="71"/>
      <c r="W27" s="71"/>
      <c r="X27" s="71"/>
      <c r="Y27" s="71"/>
      <c r="Z27" s="156"/>
      <c r="AA27" s="155" t="str">
        <f t="shared" si="0"/>
        <v/>
      </c>
    </row>
    <row r="28" spans="1:27" x14ac:dyDescent="0.35">
      <c r="A28" s="558">
        <f t="shared" si="1"/>
        <v>22</v>
      </c>
      <c r="B28" s="72" t="str">
        <f>IF(ISBLANK('Direct Care Staff'!B32),"",'Direct Care Staff'!B32)</f>
        <v/>
      </c>
      <c r="C28" s="71"/>
      <c r="D28" s="71"/>
      <c r="E28" s="71"/>
      <c r="F28" s="71"/>
      <c r="G28" s="71"/>
      <c r="H28" s="71"/>
      <c r="I28" s="71"/>
      <c r="J28" s="71"/>
      <c r="K28" s="71"/>
      <c r="L28" s="71"/>
      <c r="M28" s="71"/>
      <c r="N28" s="71"/>
      <c r="O28" s="71"/>
      <c r="P28" s="71"/>
      <c r="Q28" s="71"/>
      <c r="R28" s="71"/>
      <c r="S28" s="71"/>
      <c r="T28" s="71"/>
      <c r="U28" s="71"/>
      <c r="V28" s="71"/>
      <c r="W28" s="71"/>
      <c r="X28" s="71"/>
      <c r="Y28" s="71"/>
      <c r="Z28" s="156"/>
      <c r="AA28" s="155" t="str">
        <f t="shared" si="0"/>
        <v/>
      </c>
    </row>
    <row r="29" spans="1:27" x14ac:dyDescent="0.35">
      <c r="A29" s="558">
        <f t="shared" si="1"/>
        <v>23</v>
      </c>
      <c r="B29" s="72" t="str">
        <f>IF(ISBLANK('Direct Care Staff'!B33),"",'Direct Care Staff'!B33)</f>
        <v/>
      </c>
      <c r="C29" s="71"/>
      <c r="D29" s="71"/>
      <c r="E29" s="71"/>
      <c r="F29" s="71"/>
      <c r="G29" s="71"/>
      <c r="H29" s="71"/>
      <c r="I29" s="71"/>
      <c r="J29" s="71"/>
      <c r="K29" s="71"/>
      <c r="L29" s="71"/>
      <c r="M29" s="71"/>
      <c r="N29" s="71"/>
      <c r="O29" s="71"/>
      <c r="P29" s="71"/>
      <c r="Q29" s="71"/>
      <c r="R29" s="71"/>
      <c r="S29" s="71"/>
      <c r="T29" s="71"/>
      <c r="U29" s="71"/>
      <c r="V29" s="71"/>
      <c r="W29" s="71"/>
      <c r="X29" s="71"/>
      <c r="Y29" s="71"/>
      <c r="Z29" s="156"/>
      <c r="AA29" s="155" t="str">
        <f t="shared" si="0"/>
        <v/>
      </c>
    </row>
    <row r="30" spans="1:27" x14ac:dyDescent="0.35">
      <c r="A30" s="558">
        <f t="shared" si="1"/>
        <v>24</v>
      </c>
      <c r="B30" s="72" t="str">
        <f>IF(ISBLANK('Direct Care Staff'!B34),"",'Direct Care Staff'!B34)</f>
        <v/>
      </c>
      <c r="C30" s="71"/>
      <c r="D30" s="71"/>
      <c r="E30" s="71"/>
      <c r="F30" s="71"/>
      <c r="G30" s="71"/>
      <c r="H30" s="71"/>
      <c r="I30" s="71"/>
      <c r="J30" s="71"/>
      <c r="K30" s="71"/>
      <c r="L30" s="71"/>
      <c r="M30" s="71"/>
      <c r="N30" s="71"/>
      <c r="O30" s="71"/>
      <c r="P30" s="71"/>
      <c r="Q30" s="71"/>
      <c r="R30" s="71"/>
      <c r="S30" s="71"/>
      <c r="T30" s="71"/>
      <c r="U30" s="71"/>
      <c r="V30" s="71"/>
      <c r="W30" s="71"/>
      <c r="X30" s="71"/>
      <c r="Y30" s="71"/>
      <c r="Z30" s="156"/>
      <c r="AA30" s="155" t="str">
        <f t="shared" si="0"/>
        <v/>
      </c>
    </row>
    <row r="31" spans="1:27" x14ac:dyDescent="0.35">
      <c r="A31" s="558">
        <f t="shared" si="1"/>
        <v>25</v>
      </c>
      <c r="B31" s="72" t="str">
        <f>IF(ISBLANK('Direct Care Staff'!B35),"",'Direct Care Staff'!B35)</f>
        <v/>
      </c>
      <c r="C31" s="71"/>
      <c r="D31" s="71"/>
      <c r="E31" s="71"/>
      <c r="F31" s="71"/>
      <c r="G31" s="71"/>
      <c r="H31" s="71"/>
      <c r="I31" s="71"/>
      <c r="J31" s="71"/>
      <c r="K31" s="71"/>
      <c r="L31" s="71"/>
      <c r="M31" s="71"/>
      <c r="N31" s="71"/>
      <c r="O31" s="71"/>
      <c r="P31" s="71"/>
      <c r="Q31" s="71"/>
      <c r="R31" s="71"/>
      <c r="S31" s="71"/>
      <c r="T31" s="71"/>
      <c r="U31" s="71"/>
      <c r="V31" s="71"/>
      <c r="W31" s="71"/>
      <c r="X31" s="71"/>
      <c r="Y31" s="71"/>
      <c r="Z31" s="156"/>
      <c r="AA31" s="155" t="str">
        <f t="shared" si="0"/>
        <v/>
      </c>
    </row>
    <row r="32" spans="1:27" x14ac:dyDescent="0.35">
      <c r="A32" s="581">
        <f t="shared" si="1"/>
        <v>26</v>
      </c>
      <c r="B32" s="204" t="str">
        <f>IF(ISBLANK('Direct Care Staff'!B36),"",'Direct Care Staff'!B36)</f>
        <v/>
      </c>
      <c r="C32" s="205"/>
      <c r="D32" s="205"/>
      <c r="E32" s="205"/>
      <c r="F32" s="205"/>
      <c r="G32" s="205"/>
      <c r="H32" s="205"/>
      <c r="I32" s="205"/>
      <c r="J32" s="205"/>
      <c r="K32" s="205"/>
      <c r="L32" s="205"/>
      <c r="M32" s="205"/>
      <c r="N32" s="205"/>
      <c r="O32" s="205"/>
      <c r="P32" s="205"/>
      <c r="Q32" s="205"/>
      <c r="R32" s="205"/>
      <c r="S32" s="205"/>
      <c r="T32" s="205"/>
      <c r="U32" s="205"/>
      <c r="V32" s="205"/>
      <c r="W32" s="205"/>
      <c r="X32" s="205"/>
      <c r="Y32" s="205"/>
      <c r="Z32" s="206"/>
      <c r="AA32" s="155" t="str">
        <f t="shared" si="0"/>
        <v/>
      </c>
    </row>
    <row r="33" spans="1:27" x14ac:dyDescent="0.35">
      <c r="A33" s="558">
        <f t="shared" si="1"/>
        <v>27</v>
      </c>
      <c r="B33" s="72" t="str">
        <f>IF(ISBLANK('Direct Care Staff'!B37),"",'Direct Care Staff'!B37)</f>
        <v/>
      </c>
      <c r="C33" s="71"/>
      <c r="D33" s="71"/>
      <c r="E33" s="71"/>
      <c r="F33" s="71"/>
      <c r="G33" s="71"/>
      <c r="H33" s="71"/>
      <c r="I33" s="71"/>
      <c r="J33" s="71"/>
      <c r="K33" s="71"/>
      <c r="L33" s="71"/>
      <c r="M33" s="71"/>
      <c r="N33" s="71"/>
      <c r="O33" s="71"/>
      <c r="P33" s="71"/>
      <c r="Q33" s="71"/>
      <c r="R33" s="71"/>
      <c r="S33" s="71"/>
      <c r="T33" s="71"/>
      <c r="U33" s="71"/>
      <c r="V33" s="71"/>
      <c r="W33" s="71"/>
      <c r="X33" s="71"/>
      <c r="Y33" s="71"/>
      <c r="Z33" s="156"/>
      <c r="AA33" s="155" t="str">
        <f t="shared" si="0"/>
        <v/>
      </c>
    </row>
    <row r="34" spans="1:27" x14ac:dyDescent="0.35">
      <c r="A34" s="558">
        <f t="shared" si="1"/>
        <v>28</v>
      </c>
      <c r="B34" s="72" t="str">
        <f>IF(ISBLANK('Direct Care Staff'!B38),"",'Direct Care Staff'!B38)</f>
        <v/>
      </c>
      <c r="C34" s="71"/>
      <c r="D34" s="71"/>
      <c r="E34" s="71"/>
      <c r="F34" s="71"/>
      <c r="G34" s="71"/>
      <c r="H34" s="71"/>
      <c r="I34" s="71"/>
      <c r="J34" s="71"/>
      <c r="K34" s="71"/>
      <c r="L34" s="71"/>
      <c r="M34" s="71"/>
      <c r="N34" s="71"/>
      <c r="O34" s="71"/>
      <c r="P34" s="71"/>
      <c r="Q34" s="71"/>
      <c r="R34" s="71"/>
      <c r="S34" s="71"/>
      <c r="T34" s="71"/>
      <c r="U34" s="71"/>
      <c r="V34" s="71"/>
      <c r="W34" s="71"/>
      <c r="X34" s="71"/>
      <c r="Y34" s="71"/>
      <c r="Z34" s="156"/>
      <c r="AA34" s="155" t="str">
        <f t="shared" si="0"/>
        <v/>
      </c>
    </row>
    <row r="35" spans="1:27" x14ac:dyDescent="0.35">
      <c r="A35" s="558">
        <f t="shared" si="1"/>
        <v>29</v>
      </c>
      <c r="B35" s="72" t="str">
        <f>IF(ISBLANK('Direct Care Staff'!B39),"",'Direct Care Staff'!B39)</f>
        <v/>
      </c>
      <c r="C35" s="71"/>
      <c r="D35" s="71"/>
      <c r="E35" s="71"/>
      <c r="F35" s="71"/>
      <c r="G35" s="71"/>
      <c r="H35" s="71"/>
      <c r="I35" s="71"/>
      <c r="J35" s="71"/>
      <c r="K35" s="71"/>
      <c r="L35" s="71"/>
      <c r="M35" s="71"/>
      <c r="N35" s="71"/>
      <c r="O35" s="71"/>
      <c r="P35" s="71"/>
      <c r="Q35" s="71"/>
      <c r="R35" s="71"/>
      <c r="S35" s="71"/>
      <c r="T35" s="71"/>
      <c r="U35" s="71"/>
      <c r="V35" s="71"/>
      <c r="W35" s="71"/>
      <c r="X35" s="71"/>
      <c r="Y35" s="71"/>
      <c r="Z35" s="156"/>
      <c r="AA35" s="155" t="str">
        <f t="shared" si="0"/>
        <v/>
      </c>
    </row>
    <row r="36" spans="1:27" x14ac:dyDescent="0.35">
      <c r="A36" s="558">
        <f t="shared" si="1"/>
        <v>30</v>
      </c>
      <c r="B36" s="72" t="str">
        <f>IF(ISBLANK('Direct Care Staff'!B40),"",'Direct Care Staff'!B40)</f>
        <v/>
      </c>
      <c r="C36" s="71"/>
      <c r="D36" s="71"/>
      <c r="E36" s="71"/>
      <c r="F36" s="71"/>
      <c r="G36" s="71"/>
      <c r="H36" s="71"/>
      <c r="I36" s="71"/>
      <c r="J36" s="71"/>
      <c r="K36" s="71"/>
      <c r="L36" s="71"/>
      <c r="M36" s="71"/>
      <c r="N36" s="71"/>
      <c r="O36" s="71"/>
      <c r="P36" s="71"/>
      <c r="Q36" s="71"/>
      <c r="R36" s="71"/>
      <c r="S36" s="71"/>
      <c r="T36" s="71"/>
      <c r="U36" s="71"/>
      <c r="V36" s="71"/>
      <c r="W36" s="71"/>
      <c r="X36" s="71"/>
      <c r="Y36" s="71"/>
      <c r="Z36" s="156"/>
      <c r="AA36" s="155" t="str">
        <f t="shared" si="0"/>
        <v/>
      </c>
    </row>
    <row r="37" spans="1:27" x14ac:dyDescent="0.35">
      <c r="A37" s="558">
        <f t="shared" si="1"/>
        <v>31</v>
      </c>
      <c r="B37" s="72" t="str">
        <f>IF(ISBLANK('Direct Care Staff'!B41),"",'Direct Care Staff'!B41)</f>
        <v/>
      </c>
      <c r="C37" s="71"/>
      <c r="D37" s="71"/>
      <c r="E37" s="71"/>
      <c r="F37" s="71"/>
      <c r="G37" s="71"/>
      <c r="H37" s="71"/>
      <c r="I37" s="71"/>
      <c r="J37" s="71"/>
      <c r="K37" s="71"/>
      <c r="L37" s="71"/>
      <c r="M37" s="71"/>
      <c r="N37" s="71"/>
      <c r="O37" s="71"/>
      <c r="P37" s="71"/>
      <c r="Q37" s="71"/>
      <c r="R37" s="71"/>
      <c r="S37" s="71"/>
      <c r="T37" s="71"/>
      <c r="U37" s="71"/>
      <c r="V37" s="71"/>
      <c r="W37" s="71"/>
      <c r="X37" s="71"/>
      <c r="Y37" s="71"/>
      <c r="Z37" s="156"/>
      <c r="AA37" s="155" t="str">
        <f t="shared" si="0"/>
        <v/>
      </c>
    </row>
    <row r="38" spans="1:27" x14ac:dyDescent="0.35">
      <c r="A38" s="558">
        <f t="shared" si="1"/>
        <v>32</v>
      </c>
      <c r="B38" s="72" t="str">
        <f>IF(ISBLANK('Direct Care Staff'!B42),"",'Direct Care Staff'!B42)</f>
        <v/>
      </c>
      <c r="C38" s="71"/>
      <c r="D38" s="71"/>
      <c r="E38" s="71"/>
      <c r="F38" s="71"/>
      <c r="G38" s="71"/>
      <c r="H38" s="71"/>
      <c r="I38" s="71"/>
      <c r="J38" s="71"/>
      <c r="K38" s="71"/>
      <c r="L38" s="71"/>
      <c r="M38" s="71"/>
      <c r="N38" s="71"/>
      <c r="O38" s="71"/>
      <c r="P38" s="71"/>
      <c r="Q38" s="71"/>
      <c r="R38" s="71"/>
      <c r="S38" s="71"/>
      <c r="T38" s="71"/>
      <c r="U38" s="71"/>
      <c r="V38" s="71"/>
      <c r="W38" s="71"/>
      <c r="X38" s="71"/>
      <c r="Y38" s="71"/>
      <c r="Z38" s="156"/>
      <c r="AA38" s="155" t="str">
        <f t="shared" si="0"/>
        <v/>
      </c>
    </row>
    <row r="39" spans="1:27" x14ac:dyDescent="0.35">
      <c r="A39" s="558">
        <f t="shared" si="1"/>
        <v>33</v>
      </c>
      <c r="B39" s="72" t="str">
        <f>IF(ISBLANK('Direct Care Staff'!B43),"",'Direct Care Staff'!B43)</f>
        <v/>
      </c>
      <c r="C39" s="71"/>
      <c r="D39" s="71"/>
      <c r="E39" s="71"/>
      <c r="F39" s="71"/>
      <c r="G39" s="71"/>
      <c r="H39" s="71"/>
      <c r="I39" s="71"/>
      <c r="J39" s="71"/>
      <c r="K39" s="71"/>
      <c r="L39" s="71"/>
      <c r="M39" s="71"/>
      <c r="N39" s="71"/>
      <c r="O39" s="71"/>
      <c r="P39" s="71"/>
      <c r="Q39" s="71"/>
      <c r="R39" s="71"/>
      <c r="S39" s="71"/>
      <c r="T39" s="71"/>
      <c r="U39" s="71"/>
      <c r="V39" s="71"/>
      <c r="W39" s="71"/>
      <c r="X39" s="71"/>
      <c r="Y39" s="71"/>
      <c r="Z39" s="156"/>
      <c r="AA39" s="155" t="str">
        <f t="shared" si="0"/>
        <v/>
      </c>
    </row>
    <row r="40" spans="1:27" x14ac:dyDescent="0.35">
      <c r="A40" s="558">
        <f t="shared" si="1"/>
        <v>34</v>
      </c>
      <c r="B40" s="72" t="str">
        <f>IF(ISBLANK('Direct Care Staff'!B44),"",'Direct Care Staff'!B44)</f>
        <v/>
      </c>
      <c r="C40" s="71"/>
      <c r="D40" s="71"/>
      <c r="E40" s="71"/>
      <c r="F40" s="71"/>
      <c r="G40" s="71"/>
      <c r="H40" s="71"/>
      <c r="I40" s="71"/>
      <c r="J40" s="71"/>
      <c r="K40" s="71"/>
      <c r="L40" s="71"/>
      <c r="M40" s="71"/>
      <c r="N40" s="71"/>
      <c r="O40" s="71"/>
      <c r="P40" s="71"/>
      <c r="Q40" s="71"/>
      <c r="R40" s="71"/>
      <c r="S40" s="71"/>
      <c r="T40" s="71"/>
      <c r="U40" s="71"/>
      <c r="V40" s="71"/>
      <c r="W40" s="71"/>
      <c r="X40" s="71"/>
      <c r="Y40" s="71"/>
      <c r="Z40" s="156"/>
      <c r="AA40" s="155" t="str">
        <f t="shared" si="0"/>
        <v/>
      </c>
    </row>
    <row r="41" spans="1:27" x14ac:dyDescent="0.35">
      <c r="A41" s="558">
        <f t="shared" si="1"/>
        <v>35</v>
      </c>
      <c r="B41" s="72" t="str">
        <f>IF(ISBLANK('Direct Care Staff'!B45),"",'Direct Care Staff'!B45)</f>
        <v/>
      </c>
      <c r="C41" s="71"/>
      <c r="D41" s="71"/>
      <c r="E41" s="71"/>
      <c r="F41" s="71"/>
      <c r="G41" s="71"/>
      <c r="H41" s="71"/>
      <c r="I41" s="71"/>
      <c r="J41" s="71"/>
      <c r="K41" s="71"/>
      <c r="L41" s="71"/>
      <c r="M41" s="71"/>
      <c r="N41" s="71"/>
      <c r="O41" s="71"/>
      <c r="P41" s="71"/>
      <c r="Q41" s="71"/>
      <c r="R41" s="71"/>
      <c r="S41" s="71"/>
      <c r="T41" s="71"/>
      <c r="U41" s="71"/>
      <c r="V41" s="71"/>
      <c r="W41" s="71"/>
      <c r="X41" s="71"/>
      <c r="Y41" s="71"/>
      <c r="Z41" s="156"/>
      <c r="AA41" s="155" t="str">
        <f t="shared" si="0"/>
        <v/>
      </c>
    </row>
    <row r="42" spans="1:27" x14ac:dyDescent="0.35">
      <c r="A42" s="558">
        <f t="shared" si="1"/>
        <v>36</v>
      </c>
      <c r="B42" s="72" t="str">
        <f>IF(ISBLANK('Direct Care Staff'!B46),"",'Direct Care Staff'!B46)</f>
        <v/>
      </c>
      <c r="C42" s="71"/>
      <c r="D42" s="71"/>
      <c r="E42" s="71"/>
      <c r="F42" s="71"/>
      <c r="G42" s="71"/>
      <c r="H42" s="71"/>
      <c r="I42" s="71"/>
      <c r="J42" s="71"/>
      <c r="K42" s="71"/>
      <c r="L42" s="71"/>
      <c r="M42" s="71"/>
      <c r="N42" s="71"/>
      <c r="O42" s="71"/>
      <c r="P42" s="71"/>
      <c r="Q42" s="71"/>
      <c r="R42" s="71"/>
      <c r="S42" s="71"/>
      <c r="T42" s="71"/>
      <c r="U42" s="71"/>
      <c r="V42" s="71"/>
      <c r="W42" s="71"/>
      <c r="X42" s="71"/>
      <c r="Y42" s="71"/>
      <c r="Z42" s="156"/>
      <c r="AA42" s="155" t="str">
        <f t="shared" si="0"/>
        <v/>
      </c>
    </row>
    <row r="43" spans="1:27" x14ac:dyDescent="0.35">
      <c r="A43" s="558">
        <f t="shared" si="1"/>
        <v>37</v>
      </c>
      <c r="B43" s="72" t="str">
        <f>IF(ISBLANK('Direct Care Staff'!B47),"",'Direct Care Staff'!B47)</f>
        <v/>
      </c>
      <c r="C43" s="71"/>
      <c r="D43" s="71"/>
      <c r="E43" s="71"/>
      <c r="F43" s="71"/>
      <c r="G43" s="71"/>
      <c r="H43" s="71"/>
      <c r="I43" s="71"/>
      <c r="J43" s="71"/>
      <c r="K43" s="71"/>
      <c r="L43" s="71"/>
      <c r="M43" s="71"/>
      <c r="N43" s="71"/>
      <c r="O43" s="71"/>
      <c r="P43" s="71"/>
      <c r="Q43" s="71"/>
      <c r="R43" s="71"/>
      <c r="S43" s="71"/>
      <c r="T43" s="71"/>
      <c r="U43" s="71"/>
      <c r="V43" s="71"/>
      <c r="W43" s="71"/>
      <c r="X43" s="71"/>
      <c r="Y43" s="71"/>
      <c r="Z43" s="156"/>
      <c r="AA43" s="155" t="str">
        <f t="shared" si="0"/>
        <v/>
      </c>
    </row>
    <row r="44" spans="1:27" x14ac:dyDescent="0.35">
      <c r="A44" s="558">
        <f t="shared" si="1"/>
        <v>38</v>
      </c>
      <c r="B44" s="72" t="str">
        <f>IF(ISBLANK('Direct Care Staff'!B48),"",'Direct Care Staff'!B48)</f>
        <v/>
      </c>
      <c r="C44" s="71"/>
      <c r="D44" s="71"/>
      <c r="E44" s="71"/>
      <c r="F44" s="71"/>
      <c r="G44" s="71"/>
      <c r="H44" s="71"/>
      <c r="I44" s="71"/>
      <c r="J44" s="71"/>
      <c r="K44" s="71"/>
      <c r="L44" s="71"/>
      <c r="M44" s="71"/>
      <c r="N44" s="71"/>
      <c r="O44" s="71"/>
      <c r="P44" s="71"/>
      <c r="Q44" s="71"/>
      <c r="R44" s="71"/>
      <c r="S44" s="71"/>
      <c r="T44" s="71"/>
      <c r="U44" s="71"/>
      <c r="V44" s="71"/>
      <c r="W44" s="71"/>
      <c r="X44" s="71"/>
      <c r="Y44" s="71"/>
      <c r="Z44" s="156"/>
      <c r="AA44" s="155" t="str">
        <f t="shared" si="0"/>
        <v/>
      </c>
    </row>
    <row r="45" spans="1:27" x14ac:dyDescent="0.35">
      <c r="A45" s="558">
        <f t="shared" si="1"/>
        <v>39</v>
      </c>
      <c r="B45" s="72" t="str">
        <f>IF(ISBLANK('Direct Care Staff'!B49),"",'Direct Care Staff'!B49)</f>
        <v/>
      </c>
      <c r="C45" s="71"/>
      <c r="D45" s="71"/>
      <c r="E45" s="71"/>
      <c r="F45" s="71"/>
      <c r="G45" s="71"/>
      <c r="H45" s="71"/>
      <c r="I45" s="71"/>
      <c r="J45" s="71"/>
      <c r="K45" s="71"/>
      <c r="L45" s="71"/>
      <c r="M45" s="71"/>
      <c r="N45" s="71"/>
      <c r="O45" s="71"/>
      <c r="P45" s="71"/>
      <c r="Q45" s="71"/>
      <c r="R45" s="71"/>
      <c r="S45" s="71"/>
      <c r="T45" s="71"/>
      <c r="U45" s="71"/>
      <c r="V45" s="71"/>
      <c r="W45" s="71"/>
      <c r="X45" s="71"/>
      <c r="Y45" s="71"/>
      <c r="Z45" s="156"/>
      <c r="AA45" s="155" t="str">
        <f t="shared" si="0"/>
        <v/>
      </c>
    </row>
    <row r="46" spans="1:27" x14ac:dyDescent="0.35">
      <c r="A46" s="558">
        <f t="shared" si="1"/>
        <v>40</v>
      </c>
      <c r="B46" s="72" t="str">
        <f>IF(ISBLANK('Direct Care Staff'!B50),"",'Direct Care Staff'!B50)</f>
        <v/>
      </c>
      <c r="C46" s="71"/>
      <c r="D46" s="71"/>
      <c r="E46" s="71"/>
      <c r="F46" s="71"/>
      <c r="G46" s="71"/>
      <c r="H46" s="71"/>
      <c r="I46" s="71"/>
      <c r="J46" s="71"/>
      <c r="K46" s="71"/>
      <c r="L46" s="71"/>
      <c r="M46" s="71"/>
      <c r="N46" s="71"/>
      <c r="O46" s="71"/>
      <c r="P46" s="71"/>
      <c r="Q46" s="71"/>
      <c r="R46" s="71"/>
      <c r="S46" s="71"/>
      <c r="T46" s="71"/>
      <c r="U46" s="71"/>
      <c r="V46" s="71"/>
      <c r="W46" s="71"/>
      <c r="X46" s="71"/>
      <c r="Y46" s="71"/>
      <c r="Z46" s="156"/>
      <c r="AA46" s="155" t="str">
        <f t="shared" si="0"/>
        <v/>
      </c>
    </row>
    <row r="47" spans="1:27" x14ac:dyDescent="0.35">
      <c r="A47" s="558">
        <f t="shared" si="1"/>
        <v>41</v>
      </c>
      <c r="B47" s="72" t="str">
        <f>IF(ISBLANK('Direct Care Staff'!B51),"",'Direct Care Staff'!B51)</f>
        <v/>
      </c>
      <c r="C47" s="71"/>
      <c r="D47" s="71"/>
      <c r="E47" s="71"/>
      <c r="F47" s="71"/>
      <c r="G47" s="71"/>
      <c r="H47" s="71"/>
      <c r="I47" s="71"/>
      <c r="J47" s="71"/>
      <c r="K47" s="71"/>
      <c r="L47" s="71"/>
      <c r="M47" s="71"/>
      <c r="N47" s="71"/>
      <c r="O47" s="71"/>
      <c r="P47" s="71"/>
      <c r="Q47" s="71"/>
      <c r="R47" s="71"/>
      <c r="S47" s="71"/>
      <c r="T47" s="71"/>
      <c r="U47" s="71"/>
      <c r="V47" s="71"/>
      <c r="W47" s="71"/>
      <c r="X47" s="71"/>
      <c r="Y47" s="71"/>
      <c r="Z47" s="156"/>
      <c r="AA47" s="155" t="str">
        <f t="shared" si="0"/>
        <v/>
      </c>
    </row>
    <row r="48" spans="1:27" x14ac:dyDescent="0.35">
      <c r="A48" s="558">
        <f t="shared" si="1"/>
        <v>42</v>
      </c>
      <c r="B48" s="72" t="str">
        <f>IF(ISBLANK('Direct Care Staff'!B52),"",'Direct Care Staff'!B52)</f>
        <v/>
      </c>
      <c r="C48" s="71"/>
      <c r="D48" s="71"/>
      <c r="E48" s="71"/>
      <c r="F48" s="71"/>
      <c r="G48" s="71"/>
      <c r="H48" s="71"/>
      <c r="I48" s="71"/>
      <c r="J48" s="71"/>
      <c r="K48" s="71"/>
      <c r="L48" s="71"/>
      <c r="M48" s="71"/>
      <c r="N48" s="71"/>
      <c r="O48" s="71"/>
      <c r="P48" s="71"/>
      <c r="Q48" s="71"/>
      <c r="R48" s="71"/>
      <c r="S48" s="71"/>
      <c r="T48" s="71"/>
      <c r="U48" s="71"/>
      <c r="V48" s="71"/>
      <c r="W48" s="71"/>
      <c r="X48" s="71"/>
      <c r="Y48" s="71"/>
      <c r="Z48" s="156"/>
      <c r="AA48" s="155" t="str">
        <f t="shared" si="0"/>
        <v/>
      </c>
    </row>
    <row r="49" spans="1:27" x14ac:dyDescent="0.35">
      <c r="A49" s="558">
        <f t="shared" si="1"/>
        <v>43</v>
      </c>
      <c r="B49" s="72" t="str">
        <f>IF(ISBLANK('Direct Care Staff'!B53),"",'Direct Care Staff'!B53)</f>
        <v/>
      </c>
      <c r="C49" s="71"/>
      <c r="D49" s="71"/>
      <c r="E49" s="71"/>
      <c r="F49" s="71"/>
      <c r="G49" s="71"/>
      <c r="H49" s="71"/>
      <c r="I49" s="71"/>
      <c r="J49" s="71"/>
      <c r="K49" s="71"/>
      <c r="L49" s="71"/>
      <c r="M49" s="71"/>
      <c r="N49" s="71"/>
      <c r="O49" s="71"/>
      <c r="P49" s="71"/>
      <c r="Q49" s="71"/>
      <c r="R49" s="71"/>
      <c r="S49" s="71"/>
      <c r="T49" s="71"/>
      <c r="U49" s="71"/>
      <c r="V49" s="71"/>
      <c r="W49" s="71"/>
      <c r="X49" s="71"/>
      <c r="Y49" s="71"/>
      <c r="Z49" s="156"/>
      <c r="AA49" s="155" t="str">
        <f t="shared" si="0"/>
        <v/>
      </c>
    </row>
    <row r="50" spans="1:27" x14ac:dyDescent="0.35">
      <c r="A50" s="558">
        <f t="shared" si="1"/>
        <v>44</v>
      </c>
      <c r="B50" s="72" t="str">
        <f>IF(ISBLANK('Direct Care Staff'!B54),"",'Direct Care Staff'!B54)</f>
        <v/>
      </c>
      <c r="C50" s="71"/>
      <c r="D50" s="71"/>
      <c r="E50" s="71"/>
      <c r="F50" s="71"/>
      <c r="G50" s="71"/>
      <c r="H50" s="71"/>
      <c r="I50" s="71"/>
      <c r="J50" s="71"/>
      <c r="K50" s="71"/>
      <c r="L50" s="71"/>
      <c r="M50" s="71"/>
      <c r="N50" s="71"/>
      <c r="O50" s="71"/>
      <c r="P50" s="71"/>
      <c r="Q50" s="71"/>
      <c r="R50" s="71"/>
      <c r="S50" s="71"/>
      <c r="T50" s="71"/>
      <c r="U50" s="71"/>
      <c r="V50" s="71"/>
      <c r="W50" s="71"/>
      <c r="X50" s="71"/>
      <c r="Y50" s="71"/>
      <c r="Z50" s="156"/>
      <c r="AA50" s="155" t="str">
        <f t="shared" si="0"/>
        <v/>
      </c>
    </row>
    <row r="51" spans="1:27" x14ac:dyDescent="0.35">
      <c r="A51" s="558">
        <f t="shared" si="1"/>
        <v>45</v>
      </c>
      <c r="B51" s="72" t="str">
        <f>IF(ISBLANK('Direct Care Staff'!B55),"",'Direct Care Staff'!B55)</f>
        <v/>
      </c>
      <c r="C51" s="71"/>
      <c r="D51" s="71"/>
      <c r="E51" s="71"/>
      <c r="F51" s="71"/>
      <c r="G51" s="71"/>
      <c r="H51" s="71"/>
      <c r="I51" s="71"/>
      <c r="J51" s="71"/>
      <c r="K51" s="71"/>
      <c r="L51" s="71"/>
      <c r="M51" s="71"/>
      <c r="N51" s="71"/>
      <c r="O51" s="71"/>
      <c r="P51" s="71"/>
      <c r="Q51" s="71"/>
      <c r="R51" s="71"/>
      <c r="S51" s="71"/>
      <c r="T51" s="71"/>
      <c r="U51" s="71"/>
      <c r="V51" s="71"/>
      <c r="W51" s="71"/>
      <c r="X51" s="71"/>
      <c r="Y51" s="71"/>
      <c r="Z51" s="156"/>
      <c r="AA51" s="155" t="str">
        <f t="shared" si="0"/>
        <v/>
      </c>
    </row>
    <row r="52" spans="1:27" x14ac:dyDescent="0.35">
      <c r="A52" s="558">
        <f t="shared" si="1"/>
        <v>46</v>
      </c>
      <c r="B52" s="72" t="str">
        <f>IF(ISBLANK('Direct Care Staff'!B56),"",'Direct Care Staff'!B56)</f>
        <v/>
      </c>
      <c r="C52" s="71"/>
      <c r="D52" s="71"/>
      <c r="E52" s="71"/>
      <c r="F52" s="71"/>
      <c r="G52" s="71"/>
      <c r="H52" s="71"/>
      <c r="I52" s="71"/>
      <c r="J52" s="71"/>
      <c r="K52" s="71"/>
      <c r="L52" s="71"/>
      <c r="M52" s="71"/>
      <c r="N52" s="71"/>
      <c r="O52" s="71"/>
      <c r="P52" s="71"/>
      <c r="Q52" s="71"/>
      <c r="R52" s="71"/>
      <c r="S52" s="71"/>
      <c r="T52" s="71"/>
      <c r="U52" s="71"/>
      <c r="V52" s="71"/>
      <c r="W52" s="71"/>
      <c r="X52" s="71"/>
      <c r="Y52" s="71"/>
      <c r="Z52" s="156"/>
      <c r="AA52" s="155" t="str">
        <f t="shared" si="0"/>
        <v/>
      </c>
    </row>
    <row r="53" spans="1:27" x14ac:dyDescent="0.35">
      <c r="A53" s="558">
        <f t="shared" si="1"/>
        <v>47</v>
      </c>
      <c r="B53" s="72" t="str">
        <f>IF(ISBLANK('Direct Care Staff'!B57),"",'Direct Care Staff'!B57)</f>
        <v/>
      </c>
      <c r="C53" s="71"/>
      <c r="D53" s="71"/>
      <c r="E53" s="71"/>
      <c r="F53" s="71"/>
      <c r="G53" s="71"/>
      <c r="H53" s="71"/>
      <c r="I53" s="71"/>
      <c r="J53" s="71"/>
      <c r="K53" s="71"/>
      <c r="L53" s="71"/>
      <c r="M53" s="71"/>
      <c r="N53" s="71"/>
      <c r="O53" s="71"/>
      <c r="P53" s="71"/>
      <c r="Q53" s="71"/>
      <c r="R53" s="71"/>
      <c r="S53" s="71"/>
      <c r="T53" s="71"/>
      <c r="U53" s="71"/>
      <c r="V53" s="71"/>
      <c r="W53" s="71"/>
      <c r="X53" s="71"/>
      <c r="Y53" s="71"/>
      <c r="Z53" s="156"/>
      <c r="AA53" s="155" t="str">
        <f t="shared" si="0"/>
        <v/>
      </c>
    </row>
    <row r="54" spans="1:27" x14ac:dyDescent="0.35">
      <c r="A54" s="581">
        <f t="shared" si="1"/>
        <v>48</v>
      </c>
      <c r="B54" s="204" t="str">
        <f>IF(ISBLANK('Direct Care Staff'!B58),"",'Direct Care Staff'!B58)</f>
        <v/>
      </c>
      <c r="C54" s="205"/>
      <c r="D54" s="205"/>
      <c r="E54" s="205"/>
      <c r="F54" s="205"/>
      <c r="G54" s="205"/>
      <c r="H54" s="205"/>
      <c r="I54" s="205"/>
      <c r="J54" s="205"/>
      <c r="K54" s="205"/>
      <c r="L54" s="205"/>
      <c r="M54" s="205"/>
      <c r="N54" s="205"/>
      <c r="O54" s="205"/>
      <c r="P54" s="205"/>
      <c r="Q54" s="205"/>
      <c r="R54" s="205"/>
      <c r="S54" s="205"/>
      <c r="T54" s="205"/>
      <c r="U54" s="205"/>
      <c r="V54" s="205"/>
      <c r="W54" s="205"/>
      <c r="X54" s="205"/>
      <c r="Y54" s="205"/>
      <c r="Z54" s="206"/>
      <c r="AA54" s="155" t="str">
        <f t="shared" si="0"/>
        <v/>
      </c>
    </row>
    <row r="55" spans="1:27" x14ac:dyDescent="0.35">
      <c r="A55" s="558">
        <f t="shared" si="1"/>
        <v>49</v>
      </c>
      <c r="B55" s="72" t="str">
        <f>IF(ISBLANK('Direct Care Staff'!B59),"",'Direct Care Staff'!B59)</f>
        <v/>
      </c>
      <c r="C55" s="71"/>
      <c r="D55" s="71"/>
      <c r="E55" s="71"/>
      <c r="F55" s="71"/>
      <c r="G55" s="71"/>
      <c r="H55" s="71"/>
      <c r="I55" s="71"/>
      <c r="J55" s="71"/>
      <c r="K55" s="71"/>
      <c r="L55" s="71"/>
      <c r="M55" s="71"/>
      <c r="N55" s="71"/>
      <c r="O55" s="71"/>
      <c r="P55" s="71"/>
      <c r="Q55" s="71"/>
      <c r="R55" s="71"/>
      <c r="S55" s="71"/>
      <c r="T55" s="71"/>
      <c r="U55" s="71"/>
      <c r="V55" s="71"/>
      <c r="W55" s="71"/>
      <c r="X55" s="71"/>
      <c r="Y55" s="71"/>
      <c r="Z55" s="156"/>
      <c r="AA55" s="155" t="str">
        <f t="shared" si="0"/>
        <v/>
      </c>
    </row>
    <row r="56" spans="1:27" x14ac:dyDescent="0.35">
      <c r="A56" s="558">
        <f t="shared" si="1"/>
        <v>50</v>
      </c>
      <c r="B56" s="72" t="str">
        <f>IF(ISBLANK('Direct Care Staff'!B60),"",'Direct Care Staff'!B60)</f>
        <v/>
      </c>
      <c r="C56" s="71"/>
      <c r="D56" s="71"/>
      <c r="E56" s="71"/>
      <c r="F56" s="71"/>
      <c r="G56" s="71"/>
      <c r="H56" s="71"/>
      <c r="I56" s="71"/>
      <c r="J56" s="71"/>
      <c r="K56" s="71"/>
      <c r="L56" s="71"/>
      <c r="M56" s="71"/>
      <c r="N56" s="71"/>
      <c r="O56" s="71"/>
      <c r="P56" s="71"/>
      <c r="Q56" s="71"/>
      <c r="R56" s="71"/>
      <c r="S56" s="71"/>
      <c r="T56" s="71"/>
      <c r="U56" s="71"/>
      <c r="V56" s="71"/>
      <c r="W56" s="71"/>
      <c r="X56" s="71"/>
      <c r="Y56" s="71"/>
      <c r="Z56" s="156"/>
      <c r="AA56" s="155" t="str">
        <f t="shared" si="0"/>
        <v/>
      </c>
    </row>
    <row r="57" spans="1:27" x14ac:dyDescent="0.35">
      <c r="A57" s="558">
        <f t="shared" si="1"/>
        <v>51</v>
      </c>
      <c r="B57" s="72" t="str">
        <f>IF(ISBLANK('Direct Care Staff'!B61),"",'Direct Care Staff'!B61)</f>
        <v/>
      </c>
      <c r="C57" s="71"/>
      <c r="D57" s="71"/>
      <c r="E57" s="71"/>
      <c r="F57" s="71"/>
      <c r="G57" s="71"/>
      <c r="H57" s="71"/>
      <c r="I57" s="71"/>
      <c r="J57" s="71"/>
      <c r="K57" s="71"/>
      <c r="L57" s="71"/>
      <c r="M57" s="71"/>
      <c r="N57" s="71"/>
      <c r="O57" s="71"/>
      <c r="P57" s="71"/>
      <c r="Q57" s="71"/>
      <c r="R57" s="71"/>
      <c r="S57" s="71"/>
      <c r="T57" s="71"/>
      <c r="U57" s="71"/>
      <c r="V57" s="71"/>
      <c r="W57" s="71"/>
      <c r="X57" s="71"/>
      <c r="Y57" s="71"/>
      <c r="Z57" s="156"/>
      <c r="AA57" s="155" t="str">
        <f t="shared" si="0"/>
        <v/>
      </c>
    </row>
    <row r="58" spans="1:27" x14ac:dyDescent="0.35">
      <c r="A58" s="558">
        <f t="shared" si="1"/>
        <v>52</v>
      </c>
      <c r="B58" s="72" t="str">
        <f>IF(ISBLANK('Direct Care Staff'!B62),"",'Direct Care Staff'!B62)</f>
        <v/>
      </c>
      <c r="C58" s="71"/>
      <c r="D58" s="71"/>
      <c r="E58" s="71"/>
      <c r="F58" s="71"/>
      <c r="G58" s="71"/>
      <c r="H58" s="71"/>
      <c r="I58" s="71"/>
      <c r="J58" s="71"/>
      <c r="K58" s="71"/>
      <c r="L58" s="71"/>
      <c r="M58" s="71"/>
      <c r="N58" s="71"/>
      <c r="O58" s="71"/>
      <c r="P58" s="71"/>
      <c r="Q58" s="71"/>
      <c r="R58" s="71"/>
      <c r="S58" s="71"/>
      <c r="T58" s="71"/>
      <c r="U58" s="71"/>
      <c r="V58" s="71"/>
      <c r="W58" s="71"/>
      <c r="X58" s="71"/>
      <c r="Y58" s="71"/>
      <c r="Z58" s="156"/>
      <c r="AA58" s="155" t="str">
        <f t="shared" si="0"/>
        <v/>
      </c>
    </row>
    <row r="59" spans="1:27" x14ac:dyDescent="0.35">
      <c r="A59" s="558">
        <f t="shared" si="1"/>
        <v>53</v>
      </c>
      <c r="B59" s="72" t="str">
        <f>IF(ISBLANK('Direct Care Staff'!B63),"",'Direct Care Staff'!B63)</f>
        <v/>
      </c>
      <c r="C59" s="71"/>
      <c r="D59" s="71"/>
      <c r="E59" s="71"/>
      <c r="F59" s="71"/>
      <c r="G59" s="71"/>
      <c r="H59" s="71"/>
      <c r="I59" s="71"/>
      <c r="J59" s="71"/>
      <c r="K59" s="71"/>
      <c r="L59" s="71"/>
      <c r="M59" s="71"/>
      <c r="N59" s="71"/>
      <c r="O59" s="71"/>
      <c r="P59" s="71"/>
      <c r="Q59" s="71"/>
      <c r="R59" s="71"/>
      <c r="S59" s="71"/>
      <c r="T59" s="71"/>
      <c r="U59" s="71"/>
      <c r="V59" s="71"/>
      <c r="W59" s="71"/>
      <c r="X59" s="71"/>
      <c r="Y59" s="71"/>
      <c r="Z59" s="156"/>
      <c r="AA59" s="155" t="str">
        <f t="shared" si="0"/>
        <v/>
      </c>
    </row>
    <row r="60" spans="1:27" x14ac:dyDescent="0.35">
      <c r="A60" s="558">
        <f t="shared" si="1"/>
        <v>54</v>
      </c>
      <c r="B60" s="72" t="str">
        <f>IF(ISBLANK('Direct Care Staff'!B64),"",'Direct Care Staff'!B64)</f>
        <v/>
      </c>
      <c r="C60" s="71"/>
      <c r="D60" s="71"/>
      <c r="E60" s="71"/>
      <c r="F60" s="71"/>
      <c r="G60" s="71"/>
      <c r="H60" s="71"/>
      <c r="I60" s="71"/>
      <c r="J60" s="71"/>
      <c r="K60" s="71"/>
      <c r="L60" s="71"/>
      <c r="M60" s="71"/>
      <c r="N60" s="71"/>
      <c r="O60" s="71"/>
      <c r="P60" s="71"/>
      <c r="Q60" s="71"/>
      <c r="R60" s="71"/>
      <c r="S60" s="71"/>
      <c r="T60" s="71"/>
      <c r="U60" s="71"/>
      <c r="V60" s="71"/>
      <c r="W60" s="71"/>
      <c r="X60" s="71"/>
      <c r="Y60" s="71"/>
      <c r="Z60" s="156"/>
      <c r="AA60" s="155" t="str">
        <f t="shared" si="0"/>
        <v/>
      </c>
    </row>
    <row r="61" spans="1:27" x14ac:dyDescent="0.35">
      <c r="A61" s="558">
        <f t="shared" si="1"/>
        <v>55</v>
      </c>
      <c r="B61" s="72" t="str">
        <f>IF(ISBLANK('Direct Care Staff'!B65),"",'Direct Care Staff'!B65)</f>
        <v/>
      </c>
      <c r="C61" s="71"/>
      <c r="D61" s="71"/>
      <c r="E61" s="71"/>
      <c r="F61" s="71"/>
      <c r="G61" s="71"/>
      <c r="H61" s="71"/>
      <c r="I61" s="71"/>
      <c r="J61" s="71"/>
      <c r="K61" s="71"/>
      <c r="L61" s="71"/>
      <c r="M61" s="71"/>
      <c r="N61" s="71"/>
      <c r="O61" s="71"/>
      <c r="P61" s="71"/>
      <c r="Q61" s="71"/>
      <c r="R61" s="71"/>
      <c r="S61" s="71"/>
      <c r="T61" s="71"/>
      <c r="U61" s="71"/>
      <c r="V61" s="71"/>
      <c r="W61" s="71"/>
      <c r="X61" s="71"/>
      <c r="Y61" s="71"/>
      <c r="Z61" s="156"/>
      <c r="AA61" s="155" t="str">
        <f t="shared" si="0"/>
        <v/>
      </c>
    </row>
    <row r="62" spans="1:27" x14ac:dyDescent="0.35">
      <c r="A62" s="558">
        <f t="shared" si="1"/>
        <v>56</v>
      </c>
      <c r="B62" s="72" t="str">
        <f>IF(ISBLANK('Direct Care Staff'!B66),"",'Direct Care Staff'!B66)</f>
        <v/>
      </c>
      <c r="C62" s="71"/>
      <c r="D62" s="71"/>
      <c r="E62" s="71"/>
      <c r="F62" s="71"/>
      <c r="G62" s="71"/>
      <c r="H62" s="71"/>
      <c r="I62" s="71"/>
      <c r="J62" s="71"/>
      <c r="K62" s="71"/>
      <c r="L62" s="71"/>
      <c r="M62" s="71"/>
      <c r="N62" s="71"/>
      <c r="O62" s="71"/>
      <c r="P62" s="71"/>
      <c r="Q62" s="71"/>
      <c r="R62" s="71"/>
      <c r="S62" s="71"/>
      <c r="T62" s="71"/>
      <c r="U62" s="71"/>
      <c r="V62" s="71"/>
      <c r="W62" s="71"/>
      <c r="X62" s="71"/>
      <c r="Y62" s="71"/>
      <c r="Z62" s="156"/>
      <c r="AA62" s="155" t="str">
        <f t="shared" si="0"/>
        <v/>
      </c>
    </row>
    <row r="63" spans="1:27" x14ac:dyDescent="0.35">
      <c r="A63" s="558">
        <f t="shared" si="1"/>
        <v>57</v>
      </c>
      <c r="B63" s="72" t="str">
        <f>IF(ISBLANK('Direct Care Staff'!B67),"",'Direct Care Staff'!B67)</f>
        <v/>
      </c>
      <c r="C63" s="71"/>
      <c r="D63" s="71"/>
      <c r="E63" s="71"/>
      <c r="F63" s="71"/>
      <c r="G63" s="71"/>
      <c r="H63" s="71"/>
      <c r="I63" s="71"/>
      <c r="J63" s="71"/>
      <c r="K63" s="71"/>
      <c r="L63" s="71"/>
      <c r="M63" s="71"/>
      <c r="N63" s="71"/>
      <c r="O63" s="71"/>
      <c r="P63" s="71"/>
      <c r="Q63" s="71"/>
      <c r="R63" s="71"/>
      <c r="S63" s="71"/>
      <c r="T63" s="71"/>
      <c r="U63" s="71"/>
      <c r="V63" s="71"/>
      <c r="W63" s="71"/>
      <c r="X63" s="71"/>
      <c r="Y63" s="71"/>
      <c r="Z63" s="156"/>
      <c r="AA63" s="155" t="str">
        <f t="shared" si="0"/>
        <v/>
      </c>
    </row>
    <row r="64" spans="1:27" x14ac:dyDescent="0.35">
      <c r="A64" s="558">
        <f t="shared" si="1"/>
        <v>58</v>
      </c>
      <c r="B64" s="72" t="str">
        <f>IF(ISBLANK('Direct Care Staff'!B68),"",'Direct Care Staff'!B68)</f>
        <v/>
      </c>
      <c r="C64" s="71"/>
      <c r="D64" s="71"/>
      <c r="E64" s="71"/>
      <c r="F64" s="71"/>
      <c r="G64" s="71"/>
      <c r="H64" s="71"/>
      <c r="I64" s="71"/>
      <c r="J64" s="71"/>
      <c r="K64" s="71"/>
      <c r="L64" s="71"/>
      <c r="M64" s="71"/>
      <c r="N64" s="71"/>
      <c r="O64" s="71"/>
      <c r="P64" s="71"/>
      <c r="Q64" s="71"/>
      <c r="R64" s="71"/>
      <c r="S64" s="71"/>
      <c r="T64" s="71"/>
      <c r="U64" s="71"/>
      <c r="V64" s="71"/>
      <c r="W64" s="71"/>
      <c r="X64" s="71"/>
      <c r="Y64" s="71"/>
      <c r="Z64" s="156"/>
      <c r="AA64" s="155" t="str">
        <f t="shared" si="0"/>
        <v/>
      </c>
    </row>
    <row r="65" spans="1:27" x14ac:dyDescent="0.35">
      <c r="A65" s="558">
        <f t="shared" si="1"/>
        <v>59</v>
      </c>
      <c r="B65" s="72" t="str">
        <f>IF(ISBLANK('Direct Care Staff'!B69),"",'Direct Care Staff'!B69)</f>
        <v/>
      </c>
      <c r="C65" s="71"/>
      <c r="D65" s="71"/>
      <c r="E65" s="71"/>
      <c r="F65" s="71"/>
      <c r="G65" s="71"/>
      <c r="H65" s="71"/>
      <c r="I65" s="71"/>
      <c r="J65" s="71"/>
      <c r="K65" s="71"/>
      <c r="L65" s="71"/>
      <c r="M65" s="71"/>
      <c r="N65" s="71"/>
      <c r="O65" s="71"/>
      <c r="P65" s="71"/>
      <c r="Q65" s="71"/>
      <c r="R65" s="71"/>
      <c r="S65" s="71"/>
      <c r="T65" s="71"/>
      <c r="U65" s="71"/>
      <c r="V65" s="71"/>
      <c r="W65" s="71"/>
      <c r="X65" s="71"/>
      <c r="Y65" s="71"/>
      <c r="Z65" s="156"/>
      <c r="AA65" s="155" t="str">
        <f t="shared" si="0"/>
        <v/>
      </c>
    </row>
    <row r="66" spans="1:27" x14ac:dyDescent="0.35">
      <c r="A66" s="558">
        <f t="shared" si="1"/>
        <v>60</v>
      </c>
      <c r="B66" s="72" t="str">
        <f>IF(ISBLANK('Direct Care Staff'!B70),"",'Direct Care Staff'!B70)</f>
        <v/>
      </c>
      <c r="C66" s="71"/>
      <c r="D66" s="71"/>
      <c r="E66" s="71"/>
      <c r="F66" s="71"/>
      <c r="G66" s="71"/>
      <c r="H66" s="71"/>
      <c r="I66" s="71"/>
      <c r="J66" s="71"/>
      <c r="K66" s="71"/>
      <c r="L66" s="71"/>
      <c r="M66" s="71"/>
      <c r="N66" s="71"/>
      <c r="O66" s="71"/>
      <c r="P66" s="71"/>
      <c r="Q66" s="71"/>
      <c r="R66" s="71"/>
      <c r="S66" s="71"/>
      <c r="T66" s="71"/>
      <c r="U66" s="71"/>
      <c r="V66" s="71"/>
      <c r="W66" s="71"/>
      <c r="X66" s="71"/>
      <c r="Y66" s="71"/>
      <c r="Z66" s="156"/>
      <c r="AA66" s="155" t="str">
        <f t="shared" si="0"/>
        <v/>
      </c>
    </row>
    <row r="67" spans="1:27" x14ac:dyDescent="0.35">
      <c r="A67" s="558">
        <f t="shared" si="1"/>
        <v>61</v>
      </c>
      <c r="B67" s="72" t="str">
        <f>IF(ISBLANK('Direct Care Staff'!B71),"",'Direct Care Staff'!B71)</f>
        <v/>
      </c>
      <c r="C67" s="71"/>
      <c r="D67" s="71"/>
      <c r="E67" s="71"/>
      <c r="F67" s="71"/>
      <c r="G67" s="71"/>
      <c r="H67" s="71"/>
      <c r="I67" s="71"/>
      <c r="J67" s="71"/>
      <c r="K67" s="71"/>
      <c r="L67" s="71"/>
      <c r="M67" s="71"/>
      <c r="N67" s="71"/>
      <c r="O67" s="71"/>
      <c r="P67" s="71"/>
      <c r="Q67" s="71"/>
      <c r="R67" s="71"/>
      <c r="S67" s="71"/>
      <c r="T67" s="71"/>
      <c r="U67" s="71"/>
      <c r="V67" s="71"/>
      <c r="W67" s="71"/>
      <c r="X67" s="71"/>
      <c r="Y67" s="71"/>
      <c r="Z67" s="156"/>
      <c r="AA67" s="155" t="str">
        <f t="shared" si="0"/>
        <v/>
      </c>
    </row>
    <row r="68" spans="1:27" x14ac:dyDescent="0.35">
      <c r="A68" s="561">
        <f t="shared" si="1"/>
        <v>62</v>
      </c>
      <c r="B68" s="149" t="str">
        <f>IF(ISBLANK('Direct Care Staff'!B72),"",'Direct Care Staff'!B72)</f>
        <v/>
      </c>
      <c r="C68" s="150"/>
      <c r="D68" s="150"/>
      <c r="E68" s="150"/>
      <c r="F68" s="150"/>
      <c r="G68" s="150"/>
      <c r="H68" s="150"/>
      <c r="I68" s="150"/>
      <c r="J68" s="150"/>
      <c r="K68" s="150"/>
      <c r="L68" s="150"/>
      <c r="M68" s="150"/>
      <c r="N68" s="150"/>
      <c r="O68" s="150"/>
      <c r="P68" s="150"/>
      <c r="Q68" s="150"/>
      <c r="R68" s="150"/>
      <c r="S68" s="150"/>
      <c r="T68" s="150"/>
      <c r="U68" s="150"/>
      <c r="V68" s="150"/>
      <c r="W68" s="150"/>
      <c r="X68" s="150"/>
      <c r="Y68" s="150"/>
      <c r="Z68" s="157"/>
      <c r="AA68" s="155" t="str">
        <f>IF(AND(SUM(C68:Z68)&gt;0,SUM(C68:Z68)&lt;&gt;1),"Error: allocation of time does not equal 100%","")</f>
        <v/>
      </c>
    </row>
  </sheetData>
  <sheetProtection algorithmName="SHA-512" hashValue="uujMrK4w1Rk8szpo0RbKlTV8K5i2rvQM8VR9e2pnwFVJZnfzVo0fV5COQYXT6HtLVqCxFn52/w2H/4Wdq7bssQ==" saltValue="w86tJENFuGjhzF6zvyIqCw==" spinCount="100000" sheet="1" objects="1" scenarios="1"/>
  <mergeCells count="4">
    <mergeCell ref="P3:Z3"/>
    <mergeCell ref="P1:Z1"/>
    <mergeCell ref="C3:O3"/>
    <mergeCell ref="C1:O1"/>
  </mergeCells>
  <conditionalFormatting sqref="C7:H54 J7:V54 X7:Z54 C57:H68 J57:V68 X57:Z68">
    <cfRule type="expression" dxfId="85" priority="41">
      <formula>IF(AND(#REF!&gt;0,SUM($C7:$Z7)&lt;&gt;1),TRUE,FALSE)</formula>
    </cfRule>
  </conditionalFormatting>
  <conditionalFormatting sqref="I7:I54 O7:O54 R7:R54 T7:T54 W7:W54 C30:Z31 C55:Z56 I57:I68 O57:O68 R57:R68 T57:T68 W57:W68">
    <cfRule type="expression" dxfId="84" priority="45">
      <formula>IF(AND(#REF!&gt;0,SUM($C7:$Z7)&lt;&gt;1),TRUE,FALSE)</formula>
    </cfRule>
  </conditionalFormatting>
  <dataValidations count="2">
    <dataValidation type="decimal" operator="greaterThanOrEqual" allowBlank="1" showInputMessage="1" showErrorMessage="1" error="Please enter a valid number." sqref="C7" xr:uid="{00000000-0002-0000-0800-000001000000}">
      <formula1>0</formula1>
    </dataValidation>
    <dataValidation type="decimal" operator="greaterThan" allowBlank="1" showInputMessage="1" showErrorMessage="1" sqref="C8:C67 D7:W67 C68:W68 U7:V68 X7:Z68" xr:uid="{00000000-0002-0000-0800-000000000000}">
      <formula1>0</formula1>
    </dataValidation>
  </dataValidations>
  <printOptions horizontalCentered="1"/>
  <pageMargins left="0.2" right="0.2" top="0.75" bottom="0.75" header="0.3" footer="0.3"/>
  <pageSetup scale="95" pageOrder="overThenDown" orientation="landscape" r:id="rId1"/>
  <headerFooter>
    <oddHeader>&amp;C&amp;"Times New Roman,Bold"Vermont Department of Disabilities, Aging and Independent Living
Review of HCBS Payment Methodologies and Rates - Provider Survey&amp;R&amp;"Times New Roman,Regular"Page &amp;P of &amp;N</oddHeader>
    <oddFooter>&amp;R&amp;"Times New Roman,Regular" printed &amp;D&amp;L&amp;"Times New Roman,Regular"Questions? Contact Stephen Pawlowski with Health Management Associates at spawlowski@healthmanagement.com or (602) 466-9840.</oddFooter>
  </headerFooter>
  <rowBreaks count="2" manualBreakCount="2">
    <brk id="31" max="21" man="1"/>
    <brk id="53" max="2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31</vt:i4>
      </vt:variant>
      <vt:variant>
        <vt:lpstr>Named Ranges</vt:lpstr>
      </vt:variant>
      <vt:variant>
        <vt:i4>46</vt:i4>
      </vt:variant>
    </vt:vector>
  </HeadingPairs>
  <TitlesOfParts>
    <vt:vector size="77" baseType="lpstr">
      <vt:lpstr>Cover</vt:lpstr>
      <vt:lpstr>Contact Info &amp; Revenues</vt:lpstr>
      <vt:lpstr>Admin Staff</vt:lpstr>
      <vt:lpstr>Admin Other</vt:lpstr>
      <vt:lpstr>Prog Supp Staff</vt:lpstr>
      <vt:lpstr>Prog Supp Other</vt:lpstr>
      <vt:lpstr>OtherClinicSupp</vt:lpstr>
      <vt:lpstr>Direct Care Staff</vt:lpstr>
      <vt:lpstr>Direct Care Time</vt:lpstr>
      <vt:lpstr>Direct Care Benefits</vt:lpstr>
      <vt:lpstr>SvcCoor-T1016 </vt:lpstr>
      <vt:lpstr>CommSuppGrp-T2021</vt:lpstr>
      <vt:lpstr>CommSuppInd-T2021</vt:lpstr>
      <vt:lpstr>EmpAssess&amp;JobDev-H2023-H2024</vt:lpstr>
      <vt:lpstr>JobTrain&amp;Ongoing-T2019-H2025</vt:lpstr>
      <vt:lpstr>Respite-S5150-S5151</vt:lpstr>
      <vt:lpstr>SuperLiv-S5135</vt:lpstr>
      <vt:lpstr>StaffLiv-T2016</vt:lpstr>
      <vt:lpstr>StaffLiv-Detail</vt:lpstr>
      <vt:lpstr>GrpLiv-T2033</vt:lpstr>
      <vt:lpstr>GrpLivDetail</vt:lpstr>
      <vt:lpstr>SharedLiv-S5140-S5145</vt:lpstr>
      <vt:lpstr>SharedLivDetail</vt:lpstr>
      <vt:lpstr>SharedLivng,Hrly-T2017</vt:lpstr>
      <vt:lpstr>InHomeFamSupp-T2017</vt:lpstr>
      <vt:lpstr>ClinicalSvcs</vt:lpstr>
      <vt:lpstr>MedSvc-99211-99215</vt:lpstr>
      <vt:lpstr>BehavSupp-H2019</vt:lpstr>
      <vt:lpstr>Communication Support T2025</vt:lpstr>
      <vt:lpstr>CrisisAssess-H2011</vt:lpstr>
      <vt:lpstr>CrisisBeds-H0046</vt:lpstr>
      <vt:lpstr>'Admin Other'!Print_Area</vt:lpstr>
      <vt:lpstr>'Admin Staff'!Print_Area</vt:lpstr>
      <vt:lpstr>'BehavSupp-H2019'!Print_Area</vt:lpstr>
      <vt:lpstr>ClinicalSvcs!Print_Area</vt:lpstr>
      <vt:lpstr>'CommSuppGrp-T2021'!Print_Area</vt:lpstr>
      <vt:lpstr>'CommSuppInd-T2021'!Print_Area</vt:lpstr>
      <vt:lpstr>'Communication Support T2025'!Print_Area</vt:lpstr>
      <vt:lpstr>'Contact Info &amp; Revenues'!Print_Area</vt:lpstr>
      <vt:lpstr>'CrisisAssess-H2011'!Print_Area</vt:lpstr>
      <vt:lpstr>'CrisisBeds-H0046'!Print_Area</vt:lpstr>
      <vt:lpstr>'Direct Care Benefits'!Print_Area</vt:lpstr>
      <vt:lpstr>'Direct Care Staff'!Print_Area</vt:lpstr>
      <vt:lpstr>'Direct Care Time'!Print_Area</vt:lpstr>
      <vt:lpstr>'EmpAssess&amp;JobDev-H2023-H2024'!Print_Area</vt:lpstr>
      <vt:lpstr>GrpLivDetail!Print_Area</vt:lpstr>
      <vt:lpstr>'GrpLiv-T2033'!Print_Area</vt:lpstr>
      <vt:lpstr>'InHomeFamSupp-T2017'!Print_Area</vt:lpstr>
      <vt:lpstr>'JobTrain&amp;Ongoing-T2019-H2025'!Print_Area</vt:lpstr>
      <vt:lpstr>'MedSvc-99211-99215'!Print_Area</vt:lpstr>
      <vt:lpstr>OtherClinicSupp!Print_Area</vt:lpstr>
      <vt:lpstr>'Prog Supp Other'!Print_Area</vt:lpstr>
      <vt:lpstr>'Prog Supp Staff'!Print_Area</vt:lpstr>
      <vt:lpstr>'Respite-S5150-S5151'!Print_Area</vt:lpstr>
      <vt:lpstr>SharedLivDetail!Print_Area</vt:lpstr>
      <vt:lpstr>'SharedLivng,Hrly-T2017'!Print_Area</vt:lpstr>
      <vt:lpstr>'SharedLiv-S5140-S5145'!Print_Area</vt:lpstr>
      <vt:lpstr>'StaffLiv-Detail'!Print_Area</vt:lpstr>
      <vt:lpstr>'StaffLiv-T2016'!Print_Area</vt:lpstr>
      <vt:lpstr>'SuperLiv-S5135'!Print_Area</vt:lpstr>
      <vt:lpstr>'SvcCoor-T1016 '!Print_Area</vt:lpstr>
      <vt:lpstr>'Admin Staff'!Print_Titles</vt:lpstr>
      <vt:lpstr>ClinicalSvcs!Print_Titles</vt:lpstr>
      <vt:lpstr>'CommSuppGrp-T2021'!Print_Titles</vt:lpstr>
      <vt:lpstr>'CrisisAssess-H2011'!Print_Titles</vt:lpstr>
      <vt:lpstr>'CrisisBeds-H0046'!Print_Titles</vt:lpstr>
      <vt:lpstr>'Direct Care Benefits'!Print_Titles</vt:lpstr>
      <vt:lpstr>'Direct Care Staff'!Print_Titles</vt:lpstr>
      <vt:lpstr>'Direct Care Time'!Print_Titles</vt:lpstr>
      <vt:lpstr>GrpLivDetail!Print_Titles</vt:lpstr>
      <vt:lpstr>'MedSvc-99211-99215'!Print_Titles</vt:lpstr>
      <vt:lpstr>OtherClinicSupp!Print_Titles</vt:lpstr>
      <vt:lpstr>'Prog Supp Other'!Print_Titles</vt:lpstr>
      <vt:lpstr>'Prog Supp Staff'!Print_Titles</vt:lpstr>
      <vt:lpstr>SharedLivDetail!Print_Titles</vt:lpstr>
      <vt:lpstr>'StaffLiv-Detail'!Print_Titles</vt:lpstr>
      <vt:lpstr>'SvcCoor-T1016 '!Print_Titles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Erik Sandstrom</dc:creator>
  <cp:lastModifiedBy>Tina Harper</cp:lastModifiedBy>
  <cp:lastPrinted>2023-10-04T23:41:30Z</cp:lastPrinted>
  <dcterms:created xsi:type="dcterms:W3CDTF">2018-05-29T20:33:12Z</dcterms:created>
  <dcterms:modified xsi:type="dcterms:W3CDTF">2023-10-10T00:00:36Z</dcterms:modified>
</cp:coreProperties>
</file>